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УВР\МОЦ\социальный заказ\2024\"/>
    </mc:Choice>
  </mc:AlternateContent>
  <xr:revisionPtr revIDLastSave="0" documentId="13_ncr:1_{A84440D2-3BF4-4562-A8AB-524F8698FA20}" xr6:coauthVersionLast="47" xr6:coauthVersionMax="47" xr10:uidLastSave="{00000000-0000-0000-0000-000000000000}"/>
  <bookViews>
    <workbookView xWindow="1905" yWindow="1380" windowWidth="24375" windowHeight="14565" activeTab="2" xr2:uid="{DB963715-F906-4820-8957-4F3A55F4B528}"/>
  </bookViews>
  <sheets>
    <sheet name="ПФДО" sheetId="1" r:id="rId1"/>
    <sheet name="ОВЗ" sheetId="2" r:id="rId2"/>
    <sheet name="МЗ" sheetId="3" r:id="rId3"/>
  </sheets>
  <externalReferences>
    <externalReference r:id="rId4"/>
  </externalReferences>
  <definedNames>
    <definedName name="_xlnm._FilterDatabase" localSheetId="2" hidden="1">МЗ!$A$1:$J$1</definedName>
    <definedName name="_xlnm._FilterDatabase" localSheetId="0" hidden="1">ПФДО!$B$1:$N$1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5" i="3" l="1"/>
  <c r="I75" i="3"/>
  <c r="G75" i="3"/>
  <c r="J74" i="3"/>
  <c r="I74" i="3"/>
  <c r="H74" i="3"/>
  <c r="H74" i="3" a="1"/>
  <c r="J73" i="3"/>
  <c r="I73" i="3"/>
  <c r="H73" i="3"/>
  <c r="H73" i="3" a="1"/>
  <c r="J72" i="3"/>
  <c r="I72" i="3"/>
  <c r="H72" i="3"/>
  <c r="H72" i="3" a="1"/>
  <c r="J71" i="3"/>
  <c r="I71" i="3"/>
  <c r="H71" i="3"/>
  <c r="H71" i="3" a="1"/>
  <c r="J70" i="3"/>
  <c r="I70" i="3"/>
  <c r="H70" i="3"/>
  <c r="H70" i="3" a="1"/>
  <c r="J69" i="3"/>
  <c r="I69" i="3"/>
  <c r="H69" i="3"/>
  <c r="H69" i="3" a="1"/>
  <c r="J68" i="3"/>
  <c r="I68" i="3"/>
  <c r="H68" i="3"/>
  <c r="H68" i="3" a="1"/>
  <c r="J67" i="3"/>
  <c r="I67" i="3"/>
  <c r="H67" i="3"/>
  <c r="H67" i="3" a="1"/>
  <c r="J66" i="3"/>
  <c r="I66" i="3"/>
  <c r="H66" i="3"/>
  <c r="H66" i="3" a="1"/>
  <c r="J65" i="3"/>
  <c r="I65" i="3"/>
  <c r="H65" i="3"/>
  <c r="H65" i="3" a="1"/>
  <c r="J64" i="3"/>
  <c r="I64" i="3"/>
  <c r="H64" i="3"/>
  <c r="H64" i="3" a="1"/>
  <c r="J63" i="3"/>
  <c r="I63" i="3"/>
  <c r="H63" i="3"/>
  <c r="H63" i="3" a="1"/>
  <c r="J62" i="3"/>
  <c r="I62" i="3"/>
  <c r="H62" i="3"/>
  <c r="H62" i="3" a="1"/>
  <c r="J61" i="3"/>
  <c r="I61" i="3"/>
  <c r="H61" i="3"/>
  <c r="H61" i="3" a="1"/>
  <c r="J60" i="3"/>
  <c r="I60" i="3"/>
  <c r="H60" i="3"/>
  <c r="H60" i="3" a="1"/>
  <c r="J59" i="3"/>
  <c r="I59" i="3"/>
  <c r="H59" i="3"/>
  <c r="H59" i="3" a="1"/>
  <c r="J58" i="3"/>
  <c r="I58" i="3"/>
  <c r="H58" i="3"/>
  <c r="H58" i="3" a="1"/>
  <c r="J57" i="3"/>
  <c r="I57" i="3"/>
  <c r="H57" i="3"/>
  <c r="H57" i="3" a="1"/>
  <c r="J56" i="3"/>
  <c r="I56" i="3"/>
  <c r="H56" i="3"/>
  <c r="H56" i="3" a="1"/>
  <c r="J55" i="3"/>
  <c r="I55" i="3"/>
  <c r="H55" i="3"/>
  <c r="H55" i="3" a="1"/>
  <c r="J54" i="3"/>
  <c r="I54" i="3"/>
  <c r="H54" i="3"/>
  <c r="H54" i="3" a="1"/>
  <c r="J53" i="3"/>
  <c r="I53" i="3"/>
  <c r="H53" i="3"/>
  <c r="H53" i="3" a="1"/>
  <c r="J52" i="3"/>
  <c r="I52" i="3"/>
  <c r="H52" i="3"/>
  <c r="H52" i="3" a="1"/>
  <c r="J51" i="3"/>
  <c r="I51" i="3"/>
  <c r="H51" i="3"/>
  <c r="H51" i="3" a="1"/>
  <c r="J50" i="3"/>
  <c r="I50" i="3"/>
  <c r="H50" i="3"/>
  <c r="H50" i="3" a="1"/>
  <c r="J49" i="3"/>
  <c r="I49" i="3"/>
  <c r="H49" i="3"/>
  <c r="H49" i="3" a="1"/>
  <c r="J48" i="3"/>
  <c r="I48" i="3"/>
  <c r="H48" i="3"/>
  <c r="H48" i="3" a="1"/>
  <c r="J47" i="3"/>
  <c r="I47" i="3"/>
  <c r="H47" i="3"/>
  <c r="H47" i="3" a="1"/>
  <c r="J46" i="3"/>
  <c r="I46" i="3"/>
  <c r="H46" i="3"/>
  <c r="H46" i="3" a="1"/>
  <c r="J45" i="3"/>
  <c r="I45" i="3"/>
  <c r="H45" i="3"/>
  <c r="H45" i="3" a="1"/>
  <c r="J44" i="3"/>
  <c r="I44" i="3"/>
  <c r="H44" i="3"/>
  <c r="H44" i="3" a="1"/>
  <c r="J43" i="3"/>
  <c r="I43" i="3"/>
  <c r="H43" i="3"/>
  <c r="H43" i="3" a="1"/>
  <c r="J42" i="3"/>
  <c r="I42" i="3"/>
  <c r="H42" i="3"/>
  <c r="H42" i="3" a="1"/>
  <c r="J41" i="3"/>
  <c r="I41" i="3"/>
  <c r="H41" i="3"/>
  <c r="H41" i="3" a="1"/>
  <c r="J40" i="3"/>
  <c r="I40" i="3"/>
  <c r="H40" i="3"/>
  <c r="H40" i="3" a="1"/>
  <c r="J39" i="3"/>
  <c r="I39" i="3"/>
  <c r="H39" i="3"/>
  <c r="H39" i="3" a="1"/>
  <c r="J38" i="3"/>
  <c r="I38" i="3"/>
  <c r="H38" i="3"/>
  <c r="H38" i="3" a="1"/>
  <c r="J37" i="3"/>
  <c r="I37" i="3"/>
  <c r="H37" i="3"/>
  <c r="H37" i="3" a="1"/>
  <c r="J36" i="3"/>
  <c r="I36" i="3"/>
  <c r="H36" i="3"/>
  <c r="H36" i="3" a="1"/>
  <c r="J35" i="3"/>
  <c r="I35" i="3"/>
  <c r="H35" i="3"/>
  <c r="H35" i="3" a="1"/>
  <c r="J34" i="3"/>
  <c r="I34" i="3"/>
  <c r="H34" i="3"/>
  <c r="H34" i="3" a="1"/>
  <c r="J33" i="3"/>
  <c r="I33" i="3"/>
  <c r="H33" i="3"/>
  <c r="H33" i="3" a="1"/>
  <c r="J32" i="3"/>
  <c r="I32" i="3"/>
  <c r="H32" i="3"/>
  <c r="H32" i="3" a="1"/>
  <c r="J31" i="3"/>
  <c r="I31" i="3"/>
  <c r="H31" i="3"/>
  <c r="H31" i="3" a="1"/>
  <c r="J30" i="3"/>
  <c r="I30" i="3"/>
  <c r="H30" i="3"/>
  <c r="H30" i="3" a="1"/>
  <c r="J29" i="3"/>
  <c r="I29" i="3"/>
  <c r="H29" i="3"/>
  <c r="H29" i="3" a="1"/>
  <c r="J28" i="3"/>
  <c r="I28" i="3"/>
  <c r="H28" i="3"/>
  <c r="H28" i="3" a="1"/>
  <c r="J27" i="3"/>
  <c r="I27" i="3"/>
  <c r="H27" i="3"/>
  <c r="H27" i="3" a="1"/>
  <c r="J26" i="3"/>
  <c r="I26" i="3"/>
  <c r="H26" i="3"/>
  <c r="H26" i="3" a="1"/>
  <c r="J25" i="3"/>
  <c r="I25" i="3"/>
  <c r="H25" i="3"/>
  <c r="H25" i="3" a="1"/>
  <c r="J24" i="3"/>
  <c r="I24" i="3"/>
  <c r="H24" i="3"/>
  <c r="H24" i="3" a="1"/>
  <c r="J23" i="3"/>
  <c r="I23" i="3"/>
  <c r="H23" i="3"/>
  <c r="H23" i="3" a="1"/>
  <c r="J22" i="3"/>
  <c r="I22" i="3"/>
  <c r="H22" i="3"/>
  <c r="H22" i="3" a="1"/>
  <c r="J21" i="3"/>
  <c r="I21" i="3"/>
  <c r="H21" i="3"/>
  <c r="H21" i="3" a="1"/>
  <c r="J20" i="3"/>
  <c r="I20" i="3"/>
  <c r="H20" i="3"/>
  <c r="H20" i="3" a="1"/>
  <c r="J19" i="3"/>
  <c r="I19" i="3"/>
  <c r="H19" i="3"/>
  <c r="H19" i="3" a="1"/>
  <c r="J18" i="3"/>
  <c r="I18" i="3"/>
  <c r="H18" i="3"/>
  <c r="H18" i="3" a="1"/>
  <c r="J17" i="3"/>
  <c r="I17" i="3"/>
  <c r="H17" i="3"/>
  <c r="H17" i="3" a="1"/>
  <c r="J16" i="3"/>
  <c r="I16" i="3"/>
  <c r="H16" i="3"/>
  <c r="H16" i="3" a="1"/>
  <c r="J15" i="3"/>
  <c r="I15" i="3"/>
  <c r="H15" i="3"/>
  <c r="H15" i="3" a="1"/>
  <c r="J14" i="3"/>
  <c r="I14" i="3"/>
  <c r="H14" i="3"/>
  <c r="H14" i="3" a="1"/>
  <c r="J13" i="3"/>
  <c r="I13" i="3"/>
  <c r="H13" i="3"/>
  <c r="H13" i="3" a="1"/>
  <c r="J12" i="3"/>
  <c r="I12" i="3"/>
  <c r="H12" i="3"/>
  <c r="H12" i="3" a="1"/>
  <c r="J11" i="3"/>
  <c r="I11" i="3"/>
  <c r="H11" i="3"/>
  <c r="H11" i="3" a="1"/>
  <c r="J10" i="3"/>
  <c r="I10" i="3"/>
  <c r="H10" i="3"/>
  <c r="H10" i="3" a="1"/>
  <c r="J9" i="3"/>
  <c r="I9" i="3"/>
  <c r="H9" i="3"/>
  <c r="H9" i="3" a="1"/>
  <c r="J8" i="3"/>
  <c r="I8" i="3"/>
  <c r="H8" i="3"/>
  <c r="H8" i="3" a="1"/>
  <c r="J7" i="3"/>
  <c r="I7" i="3"/>
  <c r="H7" i="3"/>
  <c r="H7" i="3" a="1"/>
  <c r="J6" i="3"/>
  <c r="I6" i="3"/>
  <c r="H6" i="3"/>
  <c r="H6" i="3" a="1"/>
  <c r="J5" i="3"/>
  <c r="I5" i="3"/>
  <c r="H5" i="3"/>
  <c r="H5" i="3" a="1"/>
  <c r="J4" i="3"/>
  <c r="I4" i="3"/>
  <c r="H4" i="3"/>
  <c r="H4" i="3" a="1"/>
  <c r="J3" i="3"/>
  <c r="I3" i="3"/>
  <c r="H3" i="3"/>
  <c r="H3" i="3" a="1"/>
  <c r="J2" i="3"/>
  <c r="I2" i="3"/>
  <c r="H2" i="3"/>
  <c r="H2" i="3" a="1"/>
  <c r="G27" i="2"/>
  <c r="J26" i="2"/>
  <c r="M26" i="2" s="1"/>
  <c r="I25" i="2"/>
  <c r="H25" i="2" a="1"/>
  <c r="H25" i="2" s="1"/>
  <c r="J25" i="2" s="1"/>
  <c r="I24" i="2"/>
  <c r="H24" i="2" a="1"/>
  <c r="H24" i="2" s="1"/>
  <c r="J24" i="2" s="1"/>
  <c r="I23" i="2"/>
  <c r="H23" i="2"/>
  <c r="J23" i="2" s="1"/>
  <c r="H23" i="2" a="1"/>
  <c r="J22" i="2"/>
  <c r="M22" i="2" s="1"/>
  <c r="I22" i="2"/>
  <c r="H22" i="2"/>
  <c r="H22" i="2" a="1"/>
  <c r="I21" i="2"/>
  <c r="H21" i="2" a="1"/>
  <c r="H21" i="2" s="1"/>
  <c r="J21" i="2" s="1"/>
  <c r="I20" i="2"/>
  <c r="H20" i="2"/>
  <c r="J20" i="2" s="1"/>
  <c r="H20" i="2" a="1"/>
  <c r="I19" i="2"/>
  <c r="H19" i="2" a="1"/>
  <c r="H19" i="2" s="1"/>
  <c r="J19" i="2" s="1"/>
  <c r="I18" i="2"/>
  <c r="H18" i="2"/>
  <c r="J18" i="2" s="1"/>
  <c r="H18" i="2" a="1"/>
  <c r="I17" i="2"/>
  <c r="H17" i="2" a="1"/>
  <c r="H17" i="2" s="1"/>
  <c r="J17" i="2" s="1"/>
  <c r="I16" i="2"/>
  <c r="H16" i="2" a="1"/>
  <c r="H16" i="2" s="1"/>
  <c r="J16" i="2" s="1"/>
  <c r="I15" i="2"/>
  <c r="H15" i="2"/>
  <c r="J15" i="2" s="1"/>
  <c r="H15" i="2" a="1"/>
  <c r="I14" i="2"/>
  <c r="H14" i="2"/>
  <c r="J14" i="2" s="1"/>
  <c r="H14" i="2" a="1"/>
  <c r="I13" i="2"/>
  <c r="H13" i="2" a="1"/>
  <c r="H13" i="2" s="1"/>
  <c r="J13" i="2" s="1"/>
  <c r="I12" i="2"/>
  <c r="H12" i="2"/>
  <c r="J12" i="2" s="1"/>
  <c r="H12" i="2" a="1"/>
  <c r="I11" i="2"/>
  <c r="H11" i="2" a="1"/>
  <c r="H11" i="2" s="1"/>
  <c r="J11" i="2" s="1"/>
  <c r="I10" i="2"/>
  <c r="H10" i="2"/>
  <c r="J10" i="2" s="1"/>
  <c r="H10" i="2" a="1"/>
  <c r="I9" i="2"/>
  <c r="H9" i="2" a="1"/>
  <c r="H9" i="2" s="1"/>
  <c r="J9" i="2" s="1"/>
  <c r="I8" i="2"/>
  <c r="H8" i="2" a="1"/>
  <c r="H8" i="2" s="1"/>
  <c r="J8" i="2" s="1"/>
  <c r="I7" i="2"/>
  <c r="H7" i="2"/>
  <c r="J7" i="2" s="1"/>
  <c r="H7" i="2" a="1"/>
  <c r="I6" i="2"/>
  <c r="H6" i="2"/>
  <c r="J6" i="2" s="1"/>
  <c r="H6" i="2" a="1"/>
  <c r="I5" i="2"/>
  <c r="H5" i="2" a="1"/>
  <c r="H5" i="2" s="1"/>
  <c r="J5" i="2" s="1"/>
  <c r="I4" i="2"/>
  <c r="H4" i="2"/>
  <c r="J4" i="2" s="1"/>
  <c r="H4" i="2" a="1"/>
  <c r="I3" i="2"/>
  <c r="H3" i="2" a="1"/>
  <c r="H3" i="2" s="1"/>
  <c r="J3" i="2" s="1"/>
  <c r="I2" i="2"/>
  <c r="H2" i="2"/>
  <c r="J2" i="2" s="1"/>
  <c r="H2" i="2" a="1"/>
  <c r="M23" i="2" l="1"/>
  <c r="K23" i="2"/>
  <c r="L23" i="2" s="1"/>
  <c r="K8" i="2"/>
  <c r="L8" i="2" s="1"/>
  <c r="M8" i="2"/>
  <c r="M2" i="2"/>
  <c r="K2" i="2"/>
  <c r="L2" i="2" s="1"/>
  <c r="M18" i="2"/>
  <c r="K18" i="2"/>
  <c r="L18" i="2" s="1"/>
  <c r="K24" i="2"/>
  <c r="L24" i="2" s="1"/>
  <c r="M24" i="2"/>
  <c r="M9" i="2"/>
  <c r="K9" i="2"/>
  <c r="L9" i="2" s="1"/>
  <c r="M12" i="2"/>
  <c r="K12" i="2"/>
  <c r="L12" i="2" s="1"/>
  <c r="M15" i="2"/>
  <c r="K15" i="2"/>
  <c r="L15" i="2" s="1"/>
  <c r="M14" i="2"/>
  <c r="K14" i="2"/>
  <c r="L14" i="2" s="1"/>
  <c r="M5" i="2"/>
  <c r="K5" i="2"/>
  <c r="L5" i="2" s="1"/>
  <c r="K3" i="2"/>
  <c r="L3" i="2" s="1"/>
  <c r="M3" i="2"/>
  <c r="M6" i="2"/>
  <c r="K6" i="2"/>
  <c r="L6" i="2" s="1"/>
  <c r="M19" i="2"/>
  <c r="K19" i="2"/>
  <c r="L19" i="2" s="1"/>
  <c r="K25" i="2"/>
  <c r="L25" i="2" s="1"/>
  <c r="M25" i="2"/>
  <c r="K11" i="2"/>
  <c r="L11" i="2" s="1"/>
  <c r="M11" i="2"/>
  <c r="M13" i="2"/>
  <c r="K13" i="2"/>
  <c r="L13" i="2" s="1"/>
  <c r="K16" i="2"/>
  <c r="L16" i="2" s="1"/>
  <c r="M16" i="2"/>
  <c r="M21" i="2"/>
  <c r="K21" i="2"/>
  <c r="L21" i="2" s="1"/>
  <c r="M10" i="2"/>
  <c r="K10" i="2"/>
  <c r="L10" i="2" s="1"/>
  <c r="M4" i="2"/>
  <c r="K4" i="2"/>
  <c r="L4" i="2" s="1"/>
  <c r="K7" i="2"/>
  <c r="L7" i="2" s="1"/>
  <c r="M7" i="2"/>
  <c r="K17" i="2"/>
  <c r="L17" i="2" s="1"/>
  <c r="M17" i="2"/>
  <c r="M20" i="2"/>
  <c r="K20" i="2"/>
  <c r="L20" i="2" s="1"/>
  <c r="K22" i="2"/>
  <c r="L22" i="2" s="1"/>
  <c r="K26" i="2"/>
  <c r="L26" i="2" s="1"/>
  <c r="L27" i="2" l="1"/>
  <c r="M2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<sst xmlns="http://schemas.openxmlformats.org/spreadsheetml/2006/main" count="432" uniqueCount="132">
  <si>
    <t>МАОУ "МУК"</t>
  </si>
  <si>
    <t>Школа дорожных наук</t>
  </si>
  <si>
    <t>Социально-гуманитарная</t>
  </si>
  <si>
    <t>Школа юного водителя</t>
  </si>
  <si>
    <t>Техническая</t>
  </si>
  <si>
    <t>ФДОД "ДДТ" МОУ "СОШ № 1 г.Коряжмы"</t>
  </si>
  <si>
    <t>Разговорный английский язык</t>
  </si>
  <si>
    <t>Английский для малышей</t>
  </si>
  <si>
    <t>Ментальная арифметика</t>
  </si>
  <si>
    <t>Естественнонаучная</t>
  </si>
  <si>
    <t>"Хочу все знать"</t>
  </si>
  <si>
    <t>Меатематика на 60+</t>
  </si>
  <si>
    <t>ОФП</t>
  </si>
  <si>
    <t>Физкультурно-спортивная</t>
  </si>
  <si>
    <t>Стратегия и тактика шахматной игры</t>
  </si>
  <si>
    <t>Увлекательное путешествие по Архангельской области</t>
  </si>
  <si>
    <t>Туристско-краеведческая</t>
  </si>
  <si>
    <t>«Робототехники»</t>
  </si>
  <si>
    <t>3D-конструирование</t>
  </si>
  <si>
    <t>Легоконструирование</t>
  </si>
  <si>
    <t>«Радиоконструирование. Мастер»</t>
  </si>
  <si>
    <t>«Юный авиатор»</t>
  </si>
  <si>
    <t>"Соревновательная робототехника"</t>
  </si>
  <si>
    <t>«Стиль и образ»</t>
  </si>
  <si>
    <t>Художественная</t>
  </si>
  <si>
    <t xml:space="preserve">«Дети модели» </t>
  </si>
  <si>
    <t>«Красивая походка»</t>
  </si>
  <si>
    <t xml:space="preserve">«Я – дизайнер одежды. Профи» </t>
  </si>
  <si>
    <t>«Я – дизайнер одежды. Первый шаг»</t>
  </si>
  <si>
    <t xml:space="preserve">«Основы восточного танца» </t>
  </si>
  <si>
    <t xml:space="preserve">«Классика восточного танца» </t>
  </si>
  <si>
    <t>«Рукоделье Севера»</t>
  </si>
  <si>
    <t>«Радуга творчества»</t>
  </si>
  <si>
    <t>«Моделина. Стиль»</t>
  </si>
  <si>
    <t xml:space="preserve">«Юный артист» </t>
  </si>
  <si>
    <t xml:space="preserve">"Волшебный мир театра" </t>
  </si>
  <si>
    <t xml:space="preserve">«Береста. Кружево» </t>
  </si>
  <si>
    <t>«Береста. Аксессуар»</t>
  </si>
  <si>
    <t>«Современница»</t>
  </si>
  <si>
    <t>«Юный парикмахер: расширенный курс»</t>
  </si>
  <si>
    <t>х</t>
  </si>
  <si>
    <t>СП "ЦПМСС"</t>
  </si>
  <si>
    <t>Школьные сказки</t>
  </si>
  <si>
    <t>Коррекция нарушений устной речи дошкольников</t>
  </si>
  <si>
    <t>Учусь писать правильно</t>
  </si>
  <si>
    <t>Коррекция нарушений письменной речи 2 класс</t>
  </si>
  <si>
    <t>Коррекция нарушений письменной речи 3 класс</t>
  </si>
  <si>
    <t>Коррекция нарушений письменной речи 4 класс</t>
  </si>
  <si>
    <t>Коррекция нарушений письменной речи 5 класс</t>
  </si>
  <si>
    <t>Мы вместе</t>
  </si>
  <si>
    <t>Шаги к успеху</t>
  </si>
  <si>
    <t>Развитие способности к самопознанию и уверенности в себе</t>
  </si>
  <si>
    <t>Азбука общения</t>
  </si>
  <si>
    <t>Дорога знаний</t>
  </si>
  <si>
    <t>3D-ручка</t>
  </si>
  <si>
    <t>Школьные сказки-1</t>
  </si>
  <si>
    <t>Письмо-1</t>
  </si>
  <si>
    <t>Учусь правильно говорить</t>
  </si>
  <si>
    <t>Письмо-2</t>
  </si>
  <si>
    <t>Письмо-3</t>
  </si>
  <si>
    <t>Письмо-4</t>
  </si>
  <si>
    <t>Письмо-5</t>
  </si>
  <si>
    <t>Азбука общения-1</t>
  </si>
  <si>
    <t>Дорога знаний-1</t>
  </si>
  <si>
    <t xml:space="preserve">Дорога знаний-1 </t>
  </si>
  <si>
    <t>Секрет успеха</t>
  </si>
  <si>
    <t>Сталкер</t>
  </si>
  <si>
    <t>Краски настроения</t>
  </si>
  <si>
    <t>Радуга творчества</t>
  </si>
  <si>
    <t>Держи ритм</t>
  </si>
  <si>
    <t xml:space="preserve">«Затейники» </t>
  </si>
  <si>
    <t>Чудеса своими руками</t>
  </si>
  <si>
    <t xml:space="preserve">«Чудеса своими руками» </t>
  </si>
  <si>
    <t>«Юный парикмахер»</t>
  </si>
  <si>
    <t xml:space="preserve">«Юные мастера» </t>
  </si>
  <si>
    <t xml:space="preserve">«Знакомимся с изобразительным искусством» </t>
  </si>
  <si>
    <t>Знакомимся с изобразительным искусством</t>
  </si>
  <si>
    <t xml:space="preserve">"Акварельки" </t>
  </si>
  <si>
    <t>Веселая семейка</t>
  </si>
  <si>
    <t>Школа моделей</t>
  </si>
  <si>
    <t>"Балетная гимнастика"</t>
  </si>
  <si>
    <t>Танцевальный алфавит</t>
  </si>
  <si>
    <t>«Вдохновение»</t>
  </si>
  <si>
    <t>«Балетная гимнастика»</t>
  </si>
  <si>
    <t>Живой звук</t>
  </si>
  <si>
    <t>Современный восток</t>
  </si>
  <si>
    <t>Береста. Мастер</t>
  </si>
  <si>
    <t>Творческий лабиринт</t>
  </si>
  <si>
    <t>Баскетбол</t>
  </si>
  <si>
    <t>Шахматный стретег</t>
  </si>
  <si>
    <t>Академия дорожных наук</t>
  </si>
  <si>
    <t>Мир без опасности</t>
  </si>
  <si>
    <t>Основы журналистики</t>
  </si>
  <si>
    <t>Настоящее простое время в анлийском языке</t>
  </si>
  <si>
    <t>Знакомство с анлийским языком</t>
  </si>
  <si>
    <t>"Знакомство с английским языком"</t>
  </si>
  <si>
    <t>Юный исследователь</t>
  </si>
  <si>
    <t>Хочу все знать</t>
  </si>
  <si>
    <t>Математический практикум</t>
  </si>
  <si>
    <t>«Спортивное судомоделирование»</t>
  </si>
  <si>
    <t>" Робототехника Лего. Первый робот"</t>
  </si>
  <si>
    <t>" 3D моделирование"</t>
  </si>
  <si>
    <t>"3 Dконструирование"</t>
  </si>
  <si>
    <t>Радиоконструирование</t>
  </si>
  <si>
    <t>Авиамоделирование</t>
  </si>
  <si>
    <t>Юный картингист2</t>
  </si>
  <si>
    <t>Радиосвязь и электроника.Теория</t>
  </si>
  <si>
    <t>Радиосвязь и электроника. Практикум</t>
  </si>
  <si>
    <t>Трассовый автомоделизм</t>
  </si>
  <si>
    <t>Спортивное судомоделирование. Новичок</t>
  </si>
  <si>
    <t>Детский туризм</t>
  </si>
  <si>
    <t>учреждение</t>
  </si>
  <si>
    <t>программа</t>
  </si>
  <si>
    <t>направленность</t>
  </si>
  <si>
    <t>недели</t>
  </si>
  <si>
    <t>часы</t>
  </si>
  <si>
    <t>дети</t>
  </si>
  <si>
    <t>ч/ч</t>
  </si>
  <si>
    <t>ч/часы</t>
  </si>
  <si>
    <t>объем</t>
  </si>
  <si>
    <t>Учреждение</t>
  </si>
  <si>
    <t>Программа</t>
  </si>
  <si>
    <t>Направленность</t>
  </si>
  <si>
    <t>Количество учебных недель в году</t>
  </si>
  <si>
    <t>Количество учебных недель в периоде обучения</t>
  </si>
  <si>
    <t>Количество учебных часов в неделю</t>
  </si>
  <si>
    <t>Количество мест</t>
  </si>
  <si>
    <t>Норматив затрат МЗ</t>
  </si>
  <si>
    <t>Максимальный норматив МЗ</t>
  </si>
  <si>
    <t>Стоимость 1 места в периоде обучения</t>
  </si>
  <si>
    <t>Оплата 1 места в периоде обучения сертификатом</t>
  </si>
  <si>
    <t xml:space="preserve">ДОХОД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</si>
</sst>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1" xfId="0" applyFont="1" applyBorder="1"/>
    <xf numFmtId="0" fontId="2" fillId="0" borderId="1" xfId="0" applyFont="1" applyBorder="1"/>
    <xf numFmtId="0" fontId="0" fillId="0" borderId="1" xfId="0" applyBorder="1"/>
  </cellXfs>
  <cellStyles count="2">
    <cellStyle name="Обычный" xfId="0" builtinId="0"/>
    <cellStyle name="Обычный 2" xfId="1" xr:uid="{61E48105-629F-41D1-B18D-464CA04B99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&#1059;&#1042;&#1056;\&#1052;&#1054;&#1062;\&#1089;&#1086;&#1094;&#1080;&#1072;&#1083;&#1100;&#1085;&#1099;&#1081;%20&#1079;&#1072;&#1082;&#1072;&#1079;\2024\30.11.23%2003_1_&#1064;&#1072;&#1073;&#1083;&#1086;&#1085;_&#1088;&#1072;&#1089;&#1095;&#1077;&#1090;&#1072;__&#1073;&#1077;&#1079;%20&#1088;&#1072;&#1089;&#1095;&#1077;&#1090;&#1072;%20&#1050;&#1086;&#1088;&#1103;&#1078;&#1084;&#1072;%20&#1089;&#1086;&#1075;&#1083;&#1072;&#1089;&#1086;&#1074;&#1072;&#1085;&#1085;&#1099;&#1081;.xlsx" TargetMode="External"/><Relationship Id="rId1" Type="http://schemas.openxmlformats.org/officeDocument/2006/relationships/externalLinkPath" Target="30.11.23%2003_1_&#1064;&#1072;&#1073;&#1083;&#1086;&#1085;_&#1088;&#1072;&#1089;&#1095;&#1077;&#1090;&#1072;__&#1073;&#1077;&#1079;%20&#1088;&#1072;&#1089;&#1095;&#1077;&#1090;&#1072;%20&#1050;&#1086;&#1088;&#1103;&#1078;&#1084;&#1072;%20&#1089;&#1086;&#1075;&#1083;&#1072;&#1089;&#1086;&#1074;&#1072;&#1085;&#1085;&#1099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Нормативные затраты по МЗ"/>
      <sheetName val="Параметры ПФ"/>
      <sheetName val="Стандартные программы"/>
      <sheetName val="Дистанционные программы"/>
      <sheetName val="Очно-заочные программы"/>
      <sheetName val="Адаптированные программы"/>
      <sheetName val="Общеразвив.программы на МЗ"/>
    </sheetNames>
    <sheetDataSet>
      <sheetData sheetId="0">
        <row r="2">
          <cell r="A2" t="str">
            <v>МАОУ "МУК"</v>
          </cell>
          <cell r="B2" t="str">
            <v>Техническая</v>
          </cell>
          <cell r="C2">
            <v>150.51</v>
          </cell>
        </row>
        <row r="3">
          <cell r="A3" t="str">
            <v>МАОУ "МУК"</v>
          </cell>
          <cell r="B3" t="str">
            <v>Социально-гуманитарная</v>
          </cell>
          <cell r="C3">
            <v>133.94999999999999</v>
          </cell>
        </row>
        <row r="4">
          <cell r="A4" t="str">
            <v>СП "ЦПМСС"</v>
          </cell>
          <cell r="B4" t="str">
            <v>Социально-гуманитарная</v>
          </cell>
          <cell r="C4">
            <v>315.02</v>
          </cell>
        </row>
        <row r="5">
          <cell r="A5" t="str">
            <v>ФДОД "ДДТ" МОУ "СОШ № 1 г.Коряжмы"</v>
          </cell>
          <cell r="B5" t="str">
            <v>Художественная</v>
          </cell>
          <cell r="C5">
            <v>189.32</v>
          </cell>
        </row>
        <row r="6">
          <cell r="A6" t="str">
            <v>ФДОД "ДДТ" МОУ "СОШ № 1 г.Коряжмы"</v>
          </cell>
          <cell r="B6" t="str">
            <v>Физкультурно-спортивная</v>
          </cell>
          <cell r="C6">
            <v>189.32</v>
          </cell>
        </row>
        <row r="7">
          <cell r="A7" t="str">
            <v>ФДОД "ДДТ" МОУ "СОШ № 1 г.Коряжмы"</v>
          </cell>
          <cell r="B7" t="str">
            <v>Туристско-краеведческая</v>
          </cell>
          <cell r="C7">
            <v>189.32</v>
          </cell>
        </row>
        <row r="8">
          <cell r="A8" t="str">
            <v>ФДОД "ДДТ" МОУ "СОШ № 1 г.Коряжмы"</v>
          </cell>
          <cell r="B8" t="str">
            <v>Естественнонаучная</v>
          </cell>
          <cell r="C8">
            <v>189.32</v>
          </cell>
        </row>
        <row r="9">
          <cell r="A9" t="str">
            <v>ФДОД "ДДТ" МОУ "СОШ № 1 г.Коряжмы"</v>
          </cell>
          <cell r="B9" t="str">
            <v>Социально-гуманитарная</v>
          </cell>
          <cell r="C9">
            <v>189.32</v>
          </cell>
        </row>
        <row r="10">
          <cell r="A10" t="str">
            <v>ФДОД "ДДТ" МОУ "СОШ № 1 г.Коряжмы"</v>
          </cell>
          <cell r="B10" t="str">
            <v>Техническая</v>
          </cell>
          <cell r="C10">
            <v>189.32</v>
          </cell>
        </row>
      </sheetData>
      <sheetData sheetId="1">
        <row r="3">
          <cell r="F3" t="str">
            <v>Техническая</v>
          </cell>
          <cell r="G3" t="str">
            <v>Естественнонаучная</v>
          </cell>
          <cell r="H3" t="str">
            <v>Художественная</v>
          </cell>
          <cell r="I3" t="str">
            <v>Туристско-краеведческая</v>
          </cell>
          <cell r="J3" t="str">
            <v>Физкультурно-спортивная</v>
          </cell>
          <cell r="K3" t="str">
            <v>Социально-гуманитарная</v>
          </cell>
        </row>
        <row r="4">
          <cell r="F4">
            <v>189.32</v>
          </cell>
          <cell r="G4">
            <v>189.32</v>
          </cell>
          <cell r="H4">
            <v>189.32</v>
          </cell>
          <cell r="I4">
            <v>189.32</v>
          </cell>
          <cell r="J4">
            <v>189.32</v>
          </cell>
          <cell r="K4">
            <v>189.32</v>
          </cell>
        </row>
        <row r="7">
          <cell r="N7">
            <v>25750</v>
          </cell>
        </row>
        <row r="8">
          <cell r="G8">
            <v>2</v>
          </cell>
        </row>
        <row r="13">
          <cell r="N13">
            <v>25750</v>
          </cell>
        </row>
      </sheetData>
      <sheetData sheetId="2"/>
      <sheetData sheetId="3"/>
      <sheetData sheetId="4"/>
      <sheetData sheetId="5">
        <row r="2">
          <cell r="J2">
            <v>11340.72</v>
          </cell>
        </row>
        <row r="3">
          <cell r="J3">
            <v>10080.64</v>
          </cell>
        </row>
        <row r="4">
          <cell r="J4">
            <v>11340.72</v>
          </cell>
        </row>
        <row r="5">
          <cell r="J5">
            <v>10080.64</v>
          </cell>
        </row>
        <row r="6">
          <cell r="J6">
            <v>11340.72</v>
          </cell>
        </row>
        <row r="7">
          <cell r="J7">
            <v>10080.64</v>
          </cell>
        </row>
        <row r="8">
          <cell r="J8">
            <v>11340.72</v>
          </cell>
        </row>
        <row r="9">
          <cell r="J9">
            <v>10080.64</v>
          </cell>
        </row>
        <row r="10">
          <cell r="J10">
            <v>11340.72</v>
          </cell>
        </row>
        <row r="11">
          <cell r="J11">
            <v>10080.64</v>
          </cell>
        </row>
        <row r="12">
          <cell r="J12">
            <v>11340.72</v>
          </cell>
        </row>
        <row r="13">
          <cell r="J13">
            <v>10080.64</v>
          </cell>
        </row>
        <row r="14">
          <cell r="J14">
            <v>11340.72</v>
          </cell>
        </row>
        <row r="15">
          <cell r="J15">
            <v>10080.64</v>
          </cell>
        </row>
        <row r="16">
          <cell r="J16">
            <v>11340.72</v>
          </cell>
        </row>
        <row r="17">
          <cell r="J17">
            <v>10080.64</v>
          </cell>
        </row>
        <row r="18">
          <cell r="J18">
            <v>11340.72</v>
          </cell>
        </row>
        <row r="19">
          <cell r="J19">
            <v>10080.64</v>
          </cell>
        </row>
        <row r="20">
          <cell r="J20">
            <v>11340.72</v>
          </cell>
        </row>
        <row r="21">
          <cell r="J21">
            <v>10080.64</v>
          </cell>
        </row>
        <row r="22">
          <cell r="J22">
            <v>11340.72</v>
          </cell>
        </row>
        <row r="23">
          <cell r="J23">
            <v>10080.64</v>
          </cell>
        </row>
        <row r="24">
          <cell r="J24">
            <v>11340.72</v>
          </cell>
        </row>
        <row r="25">
          <cell r="J25">
            <v>10080.64</v>
          </cell>
        </row>
        <row r="26">
          <cell r="J26">
            <v>25747.52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7038E-2B60-4545-AC64-BB2288216125}">
  <dimension ref="A1:N37"/>
  <sheetViews>
    <sheetView view="pageBreakPreview" zoomScale="60" zoomScaleNormal="100" workbookViewId="0">
      <selection activeCell="A2" sqref="A2:A36"/>
    </sheetView>
  </sheetViews>
  <sheetFormatPr defaultRowHeight="15" x14ac:dyDescent="0.25"/>
  <cols>
    <col min="1" max="1" width="3.7109375" customWidth="1"/>
    <col min="2" max="2" width="13.42578125" customWidth="1"/>
    <col min="3" max="3" width="36.42578125" customWidth="1"/>
    <col min="4" max="4" width="19.5703125" customWidth="1"/>
    <col min="5" max="5" width="4.5703125" customWidth="1"/>
    <col min="6" max="6" width="5" customWidth="1"/>
    <col min="7" max="7" width="4.7109375" customWidth="1"/>
    <col min="8" max="8" width="6.42578125" customWidth="1"/>
    <col min="9" max="9" width="7" customWidth="1"/>
    <col min="10" max="10" width="7.85546875" customWidth="1"/>
    <col min="13" max="13" width="10.85546875" customWidth="1"/>
    <col min="14" max="14" width="8.85546875" customWidth="1"/>
  </cols>
  <sheetData>
    <row r="1" spans="1:14" x14ac:dyDescent="0.25">
      <c r="B1" s="3" t="s">
        <v>120</v>
      </c>
      <c r="C1" s="3" t="s">
        <v>121</v>
      </c>
      <c r="D1" s="3" t="s">
        <v>122</v>
      </c>
      <c r="E1" s="3" t="s">
        <v>123</v>
      </c>
      <c r="F1" s="3" t="s">
        <v>124</v>
      </c>
      <c r="G1" s="3" t="s">
        <v>125</v>
      </c>
      <c r="H1" s="3" t="s">
        <v>126</v>
      </c>
      <c r="I1" s="3" t="s">
        <v>127</v>
      </c>
      <c r="J1" s="3" t="s">
        <v>128</v>
      </c>
      <c r="K1" s="3" t="s">
        <v>129</v>
      </c>
      <c r="L1" s="3" t="s">
        <v>130</v>
      </c>
      <c r="M1" s="3" t="s">
        <v>131</v>
      </c>
      <c r="N1" s="3" t="s">
        <v>117</v>
      </c>
    </row>
    <row r="2" spans="1:14" x14ac:dyDescent="0.25">
      <c r="A2">
        <v>1</v>
      </c>
      <c r="B2" s="3" t="s">
        <v>0</v>
      </c>
      <c r="C2" s="3" t="s">
        <v>1</v>
      </c>
      <c r="D2" s="3" t="s">
        <v>2</v>
      </c>
      <c r="E2" s="3">
        <v>34</v>
      </c>
      <c r="F2" s="3">
        <v>34</v>
      </c>
      <c r="G2" s="3">
        <v>1</v>
      </c>
      <c r="H2" s="3">
        <v>22</v>
      </c>
      <c r="I2" s="3">
        <v>133.94999999999999</v>
      </c>
      <c r="J2" s="3">
        <v>189.32</v>
      </c>
      <c r="K2" s="3">
        <v>4554.3</v>
      </c>
      <c r="L2" s="3">
        <v>4554.3</v>
      </c>
      <c r="M2" s="3">
        <v>100194.6</v>
      </c>
      <c r="N2" s="3">
        <v>748</v>
      </c>
    </row>
    <row r="3" spans="1:14" x14ac:dyDescent="0.25">
      <c r="A3">
        <v>2</v>
      </c>
      <c r="B3" s="3" t="s">
        <v>0</v>
      </c>
      <c r="C3" s="3" t="s">
        <v>1</v>
      </c>
      <c r="D3" s="3" t="s">
        <v>2</v>
      </c>
      <c r="E3" s="3">
        <v>34</v>
      </c>
      <c r="F3" s="3">
        <v>18</v>
      </c>
      <c r="G3" s="3">
        <v>1</v>
      </c>
      <c r="H3" s="3">
        <v>53</v>
      </c>
      <c r="I3" s="3">
        <v>133.94999999999999</v>
      </c>
      <c r="J3" s="3">
        <v>189.32</v>
      </c>
      <c r="K3" s="3">
        <v>2411.1</v>
      </c>
      <c r="L3" s="3">
        <v>2411.1</v>
      </c>
      <c r="M3" s="3">
        <v>127788.3</v>
      </c>
      <c r="N3" s="3">
        <v>954</v>
      </c>
    </row>
    <row r="4" spans="1:14" x14ac:dyDescent="0.25">
      <c r="A4">
        <v>3</v>
      </c>
      <c r="B4" s="3" t="s">
        <v>0</v>
      </c>
      <c r="C4" s="3" t="s">
        <v>1</v>
      </c>
      <c r="D4" s="3" t="s">
        <v>2</v>
      </c>
      <c r="E4" s="3">
        <v>34</v>
      </c>
      <c r="F4" s="3">
        <v>16</v>
      </c>
      <c r="G4" s="3">
        <v>1</v>
      </c>
      <c r="H4" s="3">
        <v>53</v>
      </c>
      <c r="I4" s="3">
        <v>133.94999999999999</v>
      </c>
      <c r="J4" s="3">
        <v>189.32</v>
      </c>
      <c r="K4" s="3">
        <v>2143.1999999999998</v>
      </c>
      <c r="L4" s="3">
        <v>2143.1999999999998</v>
      </c>
      <c r="M4" s="3">
        <v>113589.6</v>
      </c>
      <c r="N4" s="3">
        <v>848</v>
      </c>
    </row>
    <row r="5" spans="1:14" x14ac:dyDescent="0.25">
      <c r="A5">
        <v>4</v>
      </c>
      <c r="B5" s="3" t="s">
        <v>0</v>
      </c>
      <c r="C5" s="3" t="s">
        <v>3</v>
      </c>
      <c r="D5" s="3" t="s">
        <v>4</v>
      </c>
      <c r="E5" s="3">
        <v>34</v>
      </c>
      <c r="F5" s="3">
        <v>18</v>
      </c>
      <c r="G5" s="3">
        <v>2</v>
      </c>
      <c r="H5" s="3">
        <v>105</v>
      </c>
      <c r="I5" s="3">
        <v>150.51</v>
      </c>
      <c r="J5" s="3">
        <v>189.32</v>
      </c>
      <c r="K5" s="3">
        <v>5418.36</v>
      </c>
      <c r="L5" s="3">
        <v>5418.36</v>
      </c>
      <c r="M5" s="3">
        <v>568927.80000000005</v>
      </c>
      <c r="N5" s="3">
        <v>3780</v>
      </c>
    </row>
    <row r="6" spans="1:14" x14ac:dyDescent="0.25">
      <c r="A6">
        <v>5</v>
      </c>
      <c r="B6" s="3" t="s">
        <v>0</v>
      </c>
      <c r="C6" s="3" t="s">
        <v>3</v>
      </c>
      <c r="D6" s="3" t="s">
        <v>4</v>
      </c>
      <c r="E6" s="3">
        <v>34</v>
      </c>
      <c r="F6" s="3">
        <v>16</v>
      </c>
      <c r="G6" s="3">
        <v>2</v>
      </c>
      <c r="H6" s="3">
        <v>105</v>
      </c>
      <c r="I6" s="3">
        <v>150.51</v>
      </c>
      <c r="J6" s="3">
        <v>189.32</v>
      </c>
      <c r="K6" s="3">
        <v>4816.32</v>
      </c>
      <c r="L6" s="3">
        <v>4816.32</v>
      </c>
      <c r="M6" s="3">
        <v>505713.6</v>
      </c>
      <c r="N6" s="3">
        <v>3360</v>
      </c>
    </row>
    <row r="7" spans="1:14" x14ac:dyDescent="0.25">
      <c r="A7">
        <v>6</v>
      </c>
      <c r="B7" s="3" t="s">
        <v>5</v>
      </c>
      <c r="C7" s="3" t="s">
        <v>6</v>
      </c>
      <c r="D7" s="3" t="s">
        <v>2</v>
      </c>
      <c r="E7" s="3">
        <v>34</v>
      </c>
      <c r="F7" s="3">
        <v>34</v>
      </c>
      <c r="G7" s="3">
        <v>4</v>
      </c>
      <c r="H7" s="3">
        <v>80</v>
      </c>
      <c r="I7" s="3">
        <v>189.32</v>
      </c>
      <c r="J7" s="3">
        <v>189.32</v>
      </c>
      <c r="K7" s="3">
        <v>25747.52</v>
      </c>
      <c r="L7" s="3">
        <v>25747.52</v>
      </c>
      <c r="M7" s="3">
        <v>2059801.6000000001</v>
      </c>
      <c r="N7" s="3">
        <v>10880</v>
      </c>
    </row>
    <row r="8" spans="1:14" x14ac:dyDescent="0.25">
      <c r="A8">
        <v>7</v>
      </c>
      <c r="B8" s="3" t="s">
        <v>5</v>
      </c>
      <c r="C8" s="3" t="s">
        <v>7</v>
      </c>
      <c r="D8" s="3" t="s">
        <v>2</v>
      </c>
      <c r="E8" s="3">
        <v>34</v>
      </c>
      <c r="F8" s="3">
        <v>34</v>
      </c>
      <c r="G8" s="3">
        <v>2</v>
      </c>
      <c r="H8" s="3">
        <v>60</v>
      </c>
      <c r="I8" s="3">
        <v>189.32</v>
      </c>
      <c r="J8" s="3">
        <v>189.32</v>
      </c>
      <c r="K8" s="3">
        <v>12873.76</v>
      </c>
      <c r="L8" s="3">
        <v>12873.76</v>
      </c>
      <c r="M8" s="3">
        <v>772425.6</v>
      </c>
      <c r="N8" s="3">
        <v>4080</v>
      </c>
    </row>
    <row r="9" spans="1:14" x14ac:dyDescent="0.25">
      <c r="A9">
        <v>8</v>
      </c>
      <c r="B9" s="3" t="s">
        <v>5</v>
      </c>
      <c r="C9" s="3" t="s">
        <v>8</v>
      </c>
      <c r="D9" s="3" t="s">
        <v>9</v>
      </c>
      <c r="E9" s="3">
        <v>34</v>
      </c>
      <c r="F9" s="3">
        <v>34</v>
      </c>
      <c r="G9" s="3">
        <v>4</v>
      </c>
      <c r="H9" s="3">
        <v>22</v>
      </c>
      <c r="I9" s="3">
        <v>189.32</v>
      </c>
      <c r="J9" s="3">
        <v>189.32</v>
      </c>
      <c r="K9" s="3">
        <v>25747.52</v>
      </c>
      <c r="L9" s="3">
        <v>25747.52</v>
      </c>
      <c r="M9" s="3">
        <v>566445.43999999994</v>
      </c>
      <c r="N9" s="3">
        <v>2992</v>
      </c>
    </row>
    <row r="10" spans="1:14" x14ac:dyDescent="0.25">
      <c r="A10">
        <v>9</v>
      </c>
      <c r="B10" s="3" t="s">
        <v>5</v>
      </c>
      <c r="C10" s="3" t="s">
        <v>10</v>
      </c>
      <c r="D10" s="3" t="s">
        <v>9</v>
      </c>
      <c r="E10" s="3">
        <v>34</v>
      </c>
      <c r="F10" s="3">
        <v>34</v>
      </c>
      <c r="G10" s="3">
        <v>2</v>
      </c>
      <c r="H10" s="3">
        <v>150</v>
      </c>
      <c r="I10" s="3">
        <v>189.32</v>
      </c>
      <c r="J10" s="3">
        <v>189.32</v>
      </c>
      <c r="K10" s="3">
        <v>12873.76</v>
      </c>
      <c r="L10" s="3">
        <v>12873.76</v>
      </c>
      <c r="M10" s="3">
        <v>1931064</v>
      </c>
      <c r="N10" s="3">
        <v>10200</v>
      </c>
    </row>
    <row r="11" spans="1:14" x14ac:dyDescent="0.25">
      <c r="A11">
        <v>10</v>
      </c>
      <c r="B11" s="3" t="s">
        <v>5</v>
      </c>
      <c r="C11" s="3" t="s">
        <v>11</v>
      </c>
      <c r="D11" s="3" t="s">
        <v>9</v>
      </c>
      <c r="E11" s="3">
        <v>34</v>
      </c>
      <c r="F11" s="3">
        <v>34</v>
      </c>
      <c r="G11" s="3">
        <v>4</v>
      </c>
      <c r="H11" s="3">
        <v>25</v>
      </c>
      <c r="I11" s="3">
        <v>189.32</v>
      </c>
      <c r="J11" s="3">
        <v>189.32</v>
      </c>
      <c r="K11" s="3">
        <v>25747.52</v>
      </c>
      <c r="L11" s="3">
        <v>25747.52</v>
      </c>
      <c r="M11" s="3">
        <v>643688</v>
      </c>
      <c r="N11" s="3">
        <v>3400</v>
      </c>
    </row>
    <row r="12" spans="1:14" x14ac:dyDescent="0.25">
      <c r="A12">
        <v>11</v>
      </c>
      <c r="B12" s="3" t="s">
        <v>5</v>
      </c>
      <c r="C12" s="3" t="s">
        <v>12</v>
      </c>
      <c r="D12" s="3" t="s">
        <v>13</v>
      </c>
      <c r="E12" s="3">
        <v>34</v>
      </c>
      <c r="F12" s="3">
        <v>34</v>
      </c>
      <c r="G12" s="3">
        <v>4</v>
      </c>
      <c r="H12" s="3">
        <v>40</v>
      </c>
      <c r="I12" s="3">
        <v>189.32</v>
      </c>
      <c r="J12" s="3">
        <v>189.32</v>
      </c>
      <c r="K12" s="3">
        <v>25747.52</v>
      </c>
      <c r="L12" s="3">
        <v>25747.52</v>
      </c>
      <c r="M12" s="3">
        <v>1029900.8</v>
      </c>
      <c r="N12" s="3">
        <v>5440</v>
      </c>
    </row>
    <row r="13" spans="1:14" x14ac:dyDescent="0.25">
      <c r="A13">
        <v>12</v>
      </c>
      <c r="B13" s="3" t="s">
        <v>5</v>
      </c>
      <c r="C13" s="3" t="s">
        <v>14</v>
      </c>
      <c r="D13" s="3" t="s">
        <v>13</v>
      </c>
      <c r="E13" s="3">
        <v>34</v>
      </c>
      <c r="F13" s="3">
        <v>34</v>
      </c>
      <c r="G13" s="3">
        <v>4</v>
      </c>
      <c r="H13" s="3">
        <v>40</v>
      </c>
      <c r="I13" s="3">
        <v>189.32</v>
      </c>
      <c r="J13" s="3">
        <v>189.32</v>
      </c>
      <c r="K13" s="3">
        <v>25747.52</v>
      </c>
      <c r="L13" s="3">
        <v>25747.52</v>
      </c>
      <c r="M13" s="3">
        <v>1029900.8</v>
      </c>
      <c r="N13" s="3">
        <v>5440</v>
      </c>
    </row>
    <row r="14" spans="1:14" x14ac:dyDescent="0.25">
      <c r="A14">
        <v>13</v>
      </c>
      <c r="B14" s="3" t="s">
        <v>5</v>
      </c>
      <c r="C14" s="3" t="s">
        <v>15</v>
      </c>
      <c r="D14" s="3" t="s">
        <v>16</v>
      </c>
      <c r="E14" s="3">
        <v>34</v>
      </c>
      <c r="F14" s="3">
        <v>34</v>
      </c>
      <c r="G14" s="3">
        <v>2</v>
      </c>
      <c r="H14" s="3">
        <v>230</v>
      </c>
      <c r="I14" s="3">
        <v>189.32</v>
      </c>
      <c r="J14" s="3">
        <v>189.32</v>
      </c>
      <c r="K14" s="3">
        <v>12873.76</v>
      </c>
      <c r="L14" s="3">
        <v>12873.76</v>
      </c>
      <c r="M14" s="3">
        <v>2960964.8</v>
      </c>
      <c r="N14" s="3">
        <v>15640</v>
      </c>
    </row>
    <row r="15" spans="1:14" x14ac:dyDescent="0.25">
      <c r="A15">
        <v>14</v>
      </c>
      <c r="B15" s="3" t="s">
        <v>5</v>
      </c>
      <c r="C15" s="3" t="s">
        <v>17</v>
      </c>
      <c r="D15" s="3" t="s">
        <v>4</v>
      </c>
      <c r="E15" s="3">
        <v>34</v>
      </c>
      <c r="F15" s="3">
        <v>34</v>
      </c>
      <c r="G15" s="3">
        <v>4</v>
      </c>
      <c r="H15" s="3">
        <v>50</v>
      </c>
      <c r="I15" s="3">
        <v>189.32</v>
      </c>
      <c r="J15" s="3">
        <v>189.32</v>
      </c>
      <c r="K15" s="3">
        <v>25747.52</v>
      </c>
      <c r="L15" s="3">
        <v>25747.52</v>
      </c>
      <c r="M15" s="3">
        <v>1287376</v>
      </c>
      <c r="N15" s="3">
        <v>6800</v>
      </c>
    </row>
    <row r="16" spans="1:14" x14ac:dyDescent="0.25">
      <c r="A16">
        <v>15</v>
      </c>
      <c r="B16" s="3" t="s">
        <v>5</v>
      </c>
      <c r="C16" s="3" t="s">
        <v>18</v>
      </c>
      <c r="D16" s="3" t="s">
        <v>4</v>
      </c>
      <c r="E16" s="3">
        <v>34</v>
      </c>
      <c r="F16" s="3">
        <v>34</v>
      </c>
      <c r="G16" s="3">
        <v>4</v>
      </c>
      <c r="H16" s="3">
        <v>120</v>
      </c>
      <c r="I16" s="3">
        <v>189.32</v>
      </c>
      <c r="J16" s="3">
        <v>189.32</v>
      </c>
      <c r="K16" s="3">
        <v>25747.52</v>
      </c>
      <c r="L16" s="3">
        <v>25747.52</v>
      </c>
      <c r="M16" s="3">
        <v>3089702.4</v>
      </c>
      <c r="N16" s="3">
        <v>16320</v>
      </c>
    </row>
    <row r="17" spans="1:14" x14ac:dyDescent="0.25">
      <c r="A17">
        <v>16</v>
      </c>
      <c r="B17" s="3" t="s">
        <v>5</v>
      </c>
      <c r="C17" s="3" t="s">
        <v>19</v>
      </c>
      <c r="D17" s="3" t="s">
        <v>4</v>
      </c>
      <c r="E17" s="3">
        <v>34</v>
      </c>
      <c r="F17" s="3">
        <v>34</v>
      </c>
      <c r="G17" s="3">
        <v>2</v>
      </c>
      <c r="H17" s="3">
        <v>150</v>
      </c>
      <c r="I17" s="3">
        <v>189.32</v>
      </c>
      <c r="J17" s="3">
        <v>189.32</v>
      </c>
      <c r="K17" s="3">
        <v>12873.76</v>
      </c>
      <c r="L17" s="3">
        <v>12873.76</v>
      </c>
      <c r="M17" s="3">
        <v>1931064</v>
      </c>
      <c r="N17" s="3">
        <v>10200</v>
      </c>
    </row>
    <row r="18" spans="1:14" x14ac:dyDescent="0.25">
      <c r="A18">
        <v>17</v>
      </c>
      <c r="B18" s="3" t="s">
        <v>5</v>
      </c>
      <c r="C18" s="3" t="s">
        <v>20</v>
      </c>
      <c r="D18" s="3" t="s">
        <v>4</v>
      </c>
      <c r="E18" s="3">
        <v>34</v>
      </c>
      <c r="F18" s="3">
        <v>34</v>
      </c>
      <c r="G18" s="3">
        <v>4</v>
      </c>
      <c r="H18" s="3">
        <v>31</v>
      </c>
      <c r="I18" s="3">
        <v>189.32</v>
      </c>
      <c r="J18" s="3">
        <v>189.32</v>
      </c>
      <c r="K18" s="3">
        <v>25747.52</v>
      </c>
      <c r="L18" s="3">
        <v>25747.52</v>
      </c>
      <c r="M18" s="3">
        <v>798173.12</v>
      </c>
      <c r="N18" s="3">
        <v>4216</v>
      </c>
    </row>
    <row r="19" spans="1:14" x14ac:dyDescent="0.25">
      <c r="A19">
        <v>18</v>
      </c>
      <c r="B19" s="3" t="s">
        <v>5</v>
      </c>
      <c r="C19" s="3" t="s">
        <v>21</v>
      </c>
      <c r="D19" s="3" t="s">
        <v>4</v>
      </c>
      <c r="E19" s="3">
        <v>34</v>
      </c>
      <c r="F19" s="3">
        <v>34</v>
      </c>
      <c r="G19" s="3">
        <v>4</v>
      </c>
      <c r="H19" s="3">
        <v>25</v>
      </c>
      <c r="I19" s="3">
        <v>189.32</v>
      </c>
      <c r="J19" s="3">
        <v>189.32</v>
      </c>
      <c r="K19" s="3">
        <v>25747.52</v>
      </c>
      <c r="L19" s="3">
        <v>25747.52</v>
      </c>
      <c r="M19" s="3">
        <v>643688</v>
      </c>
      <c r="N19" s="3">
        <v>3400</v>
      </c>
    </row>
    <row r="20" spans="1:14" x14ac:dyDescent="0.25">
      <c r="A20">
        <v>19</v>
      </c>
      <c r="B20" s="3" t="s">
        <v>5</v>
      </c>
      <c r="C20" s="3" t="s">
        <v>22</v>
      </c>
      <c r="D20" s="3" t="s">
        <v>4</v>
      </c>
      <c r="E20" s="3">
        <v>34</v>
      </c>
      <c r="F20" s="3">
        <v>34</v>
      </c>
      <c r="G20" s="3">
        <v>4</v>
      </c>
      <c r="H20" s="3">
        <v>30</v>
      </c>
      <c r="I20" s="3">
        <v>189.32</v>
      </c>
      <c r="J20" s="3">
        <v>189.32</v>
      </c>
      <c r="K20" s="3">
        <v>25747.52</v>
      </c>
      <c r="L20" s="3">
        <v>25747.52</v>
      </c>
      <c r="M20" s="3">
        <v>772425.6</v>
      </c>
      <c r="N20" s="3">
        <v>4080</v>
      </c>
    </row>
    <row r="21" spans="1:14" x14ac:dyDescent="0.25">
      <c r="A21">
        <v>20</v>
      </c>
      <c r="B21" s="3" t="s">
        <v>5</v>
      </c>
      <c r="C21" s="3" t="s">
        <v>23</v>
      </c>
      <c r="D21" s="3" t="s">
        <v>24</v>
      </c>
      <c r="E21" s="3">
        <v>34</v>
      </c>
      <c r="F21" s="3">
        <v>34</v>
      </c>
      <c r="G21" s="3">
        <v>4</v>
      </c>
      <c r="H21" s="3">
        <v>26</v>
      </c>
      <c r="I21" s="3">
        <v>189.32</v>
      </c>
      <c r="J21" s="3">
        <v>189.32</v>
      </c>
      <c r="K21" s="3">
        <v>25747.52</v>
      </c>
      <c r="L21" s="3">
        <v>25747.52</v>
      </c>
      <c r="M21" s="3">
        <v>669435.52</v>
      </c>
      <c r="N21" s="3">
        <v>3536</v>
      </c>
    </row>
    <row r="22" spans="1:14" x14ac:dyDescent="0.25">
      <c r="A22">
        <v>21</v>
      </c>
      <c r="B22" s="3" t="s">
        <v>5</v>
      </c>
      <c r="C22" s="3" t="s">
        <v>25</v>
      </c>
      <c r="D22" s="3" t="s">
        <v>24</v>
      </c>
      <c r="E22" s="3">
        <v>34</v>
      </c>
      <c r="F22" s="3">
        <v>34</v>
      </c>
      <c r="G22" s="3">
        <v>4</v>
      </c>
      <c r="H22" s="3">
        <v>14</v>
      </c>
      <c r="I22" s="3">
        <v>189.32</v>
      </c>
      <c r="J22" s="3">
        <v>189.32</v>
      </c>
      <c r="K22" s="3">
        <v>25747.52</v>
      </c>
      <c r="L22" s="3">
        <v>25747.52</v>
      </c>
      <c r="M22" s="3">
        <v>360465.28</v>
      </c>
      <c r="N22" s="3">
        <v>1904</v>
      </c>
    </row>
    <row r="23" spans="1:14" x14ac:dyDescent="0.25">
      <c r="A23">
        <v>22</v>
      </c>
      <c r="B23" s="3" t="s">
        <v>5</v>
      </c>
      <c r="C23" s="3" t="s">
        <v>26</v>
      </c>
      <c r="D23" s="3" t="s">
        <v>24</v>
      </c>
      <c r="E23" s="3">
        <v>34</v>
      </c>
      <c r="F23" s="3">
        <v>34</v>
      </c>
      <c r="G23" s="3">
        <v>4</v>
      </c>
      <c r="H23" s="3">
        <v>14</v>
      </c>
      <c r="I23" s="3">
        <v>189.32</v>
      </c>
      <c r="J23" s="3">
        <v>189.32</v>
      </c>
      <c r="K23" s="3">
        <v>25747.52</v>
      </c>
      <c r="L23" s="3">
        <v>25747.52</v>
      </c>
      <c r="M23" s="3">
        <v>360465.28</v>
      </c>
      <c r="N23" s="3">
        <v>1904</v>
      </c>
    </row>
    <row r="24" spans="1:14" x14ac:dyDescent="0.25">
      <c r="A24">
        <v>23</v>
      </c>
      <c r="B24" s="3" t="s">
        <v>5</v>
      </c>
      <c r="C24" s="3" t="s">
        <v>27</v>
      </c>
      <c r="D24" s="3" t="s">
        <v>24</v>
      </c>
      <c r="E24" s="3">
        <v>34</v>
      </c>
      <c r="F24" s="3">
        <v>34</v>
      </c>
      <c r="G24" s="3">
        <v>4</v>
      </c>
      <c r="H24" s="3">
        <v>25</v>
      </c>
      <c r="I24" s="3">
        <v>189.32</v>
      </c>
      <c r="J24" s="3">
        <v>189.32</v>
      </c>
      <c r="K24" s="3">
        <v>25747.52</v>
      </c>
      <c r="L24" s="3">
        <v>25747.52</v>
      </c>
      <c r="M24" s="3">
        <v>643688</v>
      </c>
      <c r="N24" s="3">
        <v>3400</v>
      </c>
    </row>
    <row r="25" spans="1:14" x14ac:dyDescent="0.25">
      <c r="A25">
        <v>24</v>
      </c>
      <c r="B25" s="3" t="s">
        <v>5</v>
      </c>
      <c r="C25" s="3" t="s">
        <v>28</v>
      </c>
      <c r="D25" s="3" t="s">
        <v>24</v>
      </c>
      <c r="E25" s="3">
        <v>34</v>
      </c>
      <c r="F25" s="3">
        <v>34</v>
      </c>
      <c r="G25" s="3">
        <v>4</v>
      </c>
      <c r="H25" s="3">
        <v>15</v>
      </c>
      <c r="I25" s="3">
        <v>189.32</v>
      </c>
      <c r="J25" s="3">
        <v>189.32</v>
      </c>
      <c r="K25" s="3">
        <v>25747.52</v>
      </c>
      <c r="L25" s="3">
        <v>25747.52</v>
      </c>
      <c r="M25" s="3">
        <v>386212.8</v>
      </c>
      <c r="N25" s="3">
        <v>2040</v>
      </c>
    </row>
    <row r="26" spans="1:14" x14ac:dyDescent="0.25">
      <c r="A26">
        <v>25</v>
      </c>
      <c r="B26" s="3" t="s">
        <v>5</v>
      </c>
      <c r="C26" s="3" t="s">
        <v>29</v>
      </c>
      <c r="D26" s="3" t="s">
        <v>24</v>
      </c>
      <c r="E26" s="3">
        <v>34</v>
      </c>
      <c r="F26" s="3">
        <v>34</v>
      </c>
      <c r="G26" s="3">
        <v>4</v>
      </c>
      <c r="H26" s="3">
        <v>15</v>
      </c>
      <c r="I26" s="3">
        <v>189.32</v>
      </c>
      <c r="J26" s="3">
        <v>189.32</v>
      </c>
      <c r="K26" s="3">
        <v>25747.52</v>
      </c>
      <c r="L26" s="3">
        <v>25747.52</v>
      </c>
      <c r="M26" s="3">
        <v>386212.8</v>
      </c>
      <c r="N26" s="3">
        <v>2040</v>
      </c>
    </row>
    <row r="27" spans="1:14" x14ac:dyDescent="0.25">
      <c r="A27">
        <v>26</v>
      </c>
      <c r="B27" s="3" t="s">
        <v>5</v>
      </c>
      <c r="C27" s="3" t="s">
        <v>30</v>
      </c>
      <c r="D27" s="3" t="s">
        <v>24</v>
      </c>
      <c r="E27" s="3">
        <v>34</v>
      </c>
      <c r="F27" s="3">
        <v>34</v>
      </c>
      <c r="G27" s="3">
        <v>4</v>
      </c>
      <c r="H27" s="3">
        <v>15</v>
      </c>
      <c r="I27" s="3">
        <v>189.32</v>
      </c>
      <c r="J27" s="3">
        <v>189.32</v>
      </c>
      <c r="K27" s="3">
        <v>25747.52</v>
      </c>
      <c r="L27" s="3">
        <v>25747.52</v>
      </c>
      <c r="M27" s="3">
        <v>386212.8</v>
      </c>
      <c r="N27" s="3">
        <v>2040</v>
      </c>
    </row>
    <row r="28" spans="1:14" x14ac:dyDescent="0.25">
      <c r="A28">
        <v>27</v>
      </c>
      <c r="B28" s="3" t="s">
        <v>5</v>
      </c>
      <c r="C28" s="3" t="s">
        <v>31</v>
      </c>
      <c r="D28" s="3" t="s">
        <v>24</v>
      </c>
      <c r="E28" s="3">
        <v>34</v>
      </c>
      <c r="F28" s="3">
        <v>34</v>
      </c>
      <c r="G28" s="3">
        <v>4</v>
      </c>
      <c r="H28" s="3">
        <v>40</v>
      </c>
      <c r="I28" s="3">
        <v>189.32</v>
      </c>
      <c r="J28" s="3">
        <v>189.32</v>
      </c>
      <c r="K28" s="3">
        <v>25747.52</v>
      </c>
      <c r="L28" s="3">
        <v>25747.52</v>
      </c>
      <c r="M28" s="3">
        <v>1029900.8</v>
      </c>
      <c r="N28" s="3">
        <v>5440</v>
      </c>
    </row>
    <row r="29" spans="1:14" x14ac:dyDescent="0.25">
      <c r="A29">
        <v>28</v>
      </c>
      <c r="B29" s="3" t="s">
        <v>5</v>
      </c>
      <c r="C29" s="3" t="s">
        <v>32</v>
      </c>
      <c r="D29" s="3" t="s">
        <v>24</v>
      </c>
      <c r="E29" s="3">
        <v>34</v>
      </c>
      <c r="F29" s="3">
        <v>34</v>
      </c>
      <c r="G29" s="3">
        <v>2</v>
      </c>
      <c r="H29" s="3">
        <v>200</v>
      </c>
      <c r="I29" s="3">
        <v>189.32</v>
      </c>
      <c r="J29" s="3">
        <v>189.32</v>
      </c>
      <c r="K29" s="3">
        <v>12873.76</v>
      </c>
      <c r="L29" s="3">
        <v>12873.76</v>
      </c>
      <c r="M29" s="3">
        <v>2574752</v>
      </c>
      <c r="N29" s="3">
        <v>13600</v>
      </c>
    </row>
    <row r="30" spans="1:14" x14ac:dyDescent="0.25">
      <c r="A30">
        <v>29</v>
      </c>
      <c r="B30" s="3" t="s">
        <v>5</v>
      </c>
      <c r="C30" s="3" t="s">
        <v>33</v>
      </c>
      <c r="D30" s="3" t="s">
        <v>24</v>
      </c>
      <c r="E30" s="3">
        <v>34</v>
      </c>
      <c r="F30" s="3">
        <v>34</v>
      </c>
      <c r="G30" s="3">
        <v>4</v>
      </c>
      <c r="H30" s="3">
        <v>12</v>
      </c>
      <c r="I30" s="3">
        <v>189.32</v>
      </c>
      <c r="J30" s="3">
        <v>189.32</v>
      </c>
      <c r="K30" s="3">
        <v>25747.52</v>
      </c>
      <c r="L30" s="3">
        <v>25747.52</v>
      </c>
      <c r="M30" s="3">
        <v>308970.23999999999</v>
      </c>
      <c r="N30" s="3">
        <v>1632</v>
      </c>
    </row>
    <row r="31" spans="1:14" x14ac:dyDescent="0.25">
      <c r="A31">
        <v>30</v>
      </c>
      <c r="B31" s="3" t="s">
        <v>5</v>
      </c>
      <c r="C31" s="3" t="s">
        <v>34</v>
      </c>
      <c r="D31" s="3" t="s">
        <v>24</v>
      </c>
      <c r="E31" s="3">
        <v>34</v>
      </c>
      <c r="F31" s="3">
        <v>34</v>
      </c>
      <c r="G31" s="3">
        <v>4</v>
      </c>
      <c r="H31" s="3">
        <v>24</v>
      </c>
      <c r="I31" s="3">
        <v>189.32</v>
      </c>
      <c r="J31" s="3">
        <v>189.32</v>
      </c>
      <c r="K31" s="3">
        <v>25747.52</v>
      </c>
      <c r="L31" s="3">
        <v>25747.52</v>
      </c>
      <c r="M31" s="3">
        <v>617940.47999999998</v>
      </c>
      <c r="N31" s="3">
        <v>3264</v>
      </c>
    </row>
    <row r="32" spans="1:14" x14ac:dyDescent="0.25">
      <c r="A32">
        <v>31</v>
      </c>
      <c r="B32" s="3" t="s">
        <v>5</v>
      </c>
      <c r="C32" s="3" t="s">
        <v>35</v>
      </c>
      <c r="D32" s="3" t="s">
        <v>24</v>
      </c>
      <c r="E32" s="3">
        <v>34</v>
      </c>
      <c r="F32" s="3">
        <v>34</v>
      </c>
      <c r="G32" s="3">
        <v>4</v>
      </c>
      <c r="H32" s="3">
        <v>12</v>
      </c>
      <c r="I32" s="3">
        <v>189.32</v>
      </c>
      <c r="J32" s="3">
        <v>189.32</v>
      </c>
      <c r="K32" s="3">
        <v>25747.52</v>
      </c>
      <c r="L32" s="3">
        <v>25747.52</v>
      </c>
      <c r="M32" s="3">
        <v>308970.23999999999</v>
      </c>
      <c r="N32" s="3">
        <v>1632</v>
      </c>
    </row>
    <row r="33" spans="1:14" x14ac:dyDescent="0.25">
      <c r="A33">
        <v>32</v>
      </c>
      <c r="B33" s="3" t="s">
        <v>5</v>
      </c>
      <c r="C33" s="3" t="s">
        <v>36</v>
      </c>
      <c r="D33" s="3" t="s">
        <v>24</v>
      </c>
      <c r="E33" s="3">
        <v>34</v>
      </c>
      <c r="F33" s="3">
        <v>34</v>
      </c>
      <c r="G33" s="3">
        <v>4</v>
      </c>
      <c r="H33" s="3">
        <v>12</v>
      </c>
      <c r="I33" s="3">
        <v>189.32</v>
      </c>
      <c r="J33" s="3">
        <v>189.32</v>
      </c>
      <c r="K33" s="3">
        <v>25747.52</v>
      </c>
      <c r="L33" s="3">
        <v>25747.52</v>
      </c>
      <c r="M33" s="3">
        <v>308970.23999999999</v>
      </c>
      <c r="N33" s="3">
        <v>1632</v>
      </c>
    </row>
    <row r="34" spans="1:14" x14ac:dyDescent="0.25">
      <c r="A34">
        <v>33</v>
      </c>
      <c r="B34" s="3" t="s">
        <v>5</v>
      </c>
      <c r="C34" s="3" t="s">
        <v>37</v>
      </c>
      <c r="D34" s="3" t="s">
        <v>24</v>
      </c>
      <c r="E34" s="3">
        <v>34</v>
      </c>
      <c r="F34" s="3">
        <v>34</v>
      </c>
      <c r="G34" s="3">
        <v>4</v>
      </c>
      <c r="H34" s="3">
        <v>33</v>
      </c>
      <c r="I34" s="3">
        <v>189.32</v>
      </c>
      <c r="J34" s="3">
        <v>189.32</v>
      </c>
      <c r="K34" s="3">
        <v>25747.52</v>
      </c>
      <c r="L34" s="3">
        <v>25747.52</v>
      </c>
      <c r="M34" s="3">
        <v>849668.16</v>
      </c>
      <c r="N34" s="3">
        <v>4488</v>
      </c>
    </row>
    <row r="35" spans="1:14" x14ac:dyDescent="0.25">
      <c r="A35">
        <v>34</v>
      </c>
      <c r="B35" s="3" t="s">
        <v>5</v>
      </c>
      <c r="C35" s="3" t="s">
        <v>38</v>
      </c>
      <c r="D35" s="3" t="s">
        <v>24</v>
      </c>
      <c r="E35" s="3">
        <v>34</v>
      </c>
      <c r="F35" s="3">
        <v>34</v>
      </c>
      <c r="G35" s="3">
        <v>4</v>
      </c>
      <c r="H35" s="3">
        <v>24</v>
      </c>
      <c r="I35" s="3">
        <v>189.32</v>
      </c>
      <c r="J35" s="3">
        <v>189.32</v>
      </c>
      <c r="K35" s="3">
        <v>25747.52</v>
      </c>
      <c r="L35" s="3">
        <v>25747.52</v>
      </c>
      <c r="M35" s="3">
        <v>617940.47999999998</v>
      </c>
      <c r="N35" s="3">
        <v>3264</v>
      </c>
    </row>
    <row r="36" spans="1:14" x14ac:dyDescent="0.25">
      <c r="A36">
        <v>35</v>
      </c>
      <c r="B36" s="3" t="s">
        <v>5</v>
      </c>
      <c r="C36" s="3" t="s">
        <v>39</v>
      </c>
      <c r="D36" s="3" t="s">
        <v>24</v>
      </c>
      <c r="E36" s="3">
        <v>34</v>
      </c>
      <c r="F36" s="3">
        <v>34</v>
      </c>
      <c r="G36" s="3">
        <v>4</v>
      </c>
      <c r="H36" s="3">
        <v>23</v>
      </c>
      <c r="I36" s="3">
        <v>189.32</v>
      </c>
      <c r="J36" s="3">
        <v>189.32</v>
      </c>
      <c r="K36" s="3">
        <v>25747.52</v>
      </c>
      <c r="L36" s="3">
        <v>25747.52</v>
      </c>
      <c r="M36" s="3">
        <v>592192.96</v>
      </c>
      <c r="N36" s="3">
        <v>3128</v>
      </c>
    </row>
    <row r="37" spans="1:14" x14ac:dyDescent="0.25">
      <c r="B37" s="3"/>
      <c r="C37" s="3"/>
      <c r="D37" s="3"/>
      <c r="E37" s="3"/>
      <c r="F37" s="3"/>
      <c r="G37" s="3"/>
      <c r="H37" s="3">
        <v>1895</v>
      </c>
      <c r="I37" s="3" t="s">
        <v>40</v>
      </c>
      <c r="J37" s="3" t="s">
        <v>40</v>
      </c>
      <c r="K37" s="3" t="s">
        <v>40</v>
      </c>
      <c r="L37" s="3" t="s">
        <v>40</v>
      </c>
      <c r="M37" s="3">
        <v>31334832.140000001</v>
      </c>
      <c r="N37" s="3">
        <v>167722</v>
      </c>
    </row>
  </sheetData>
  <pageMargins left="0.23622047244094491" right="0.23622047244094491" top="0.35433070866141736" bottom="0.35433070866141736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B9758-EC4D-41EF-BC65-8B89A1E139B3}">
  <dimension ref="A1:M27"/>
  <sheetViews>
    <sheetView view="pageBreakPreview" zoomScale="60" zoomScaleNormal="100" workbookViewId="0">
      <selection activeCell="C6" sqref="C6"/>
    </sheetView>
  </sheetViews>
  <sheetFormatPr defaultRowHeight="15" x14ac:dyDescent="0.25"/>
  <cols>
    <col min="1" max="1" width="13.140625" customWidth="1"/>
    <col min="2" max="2" width="44.28515625" customWidth="1"/>
    <col min="3" max="3" width="17.140625" customWidth="1"/>
    <col min="4" max="4" width="6.28515625" customWidth="1"/>
    <col min="5" max="5" width="5.85546875" customWidth="1"/>
    <col min="6" max="6" width="5.28515625" customWidth="1"/>
    <col min="7" max="7" width="4.85546875" customWidth="1"/>
    <col min="12" max="12" width="10.85546875" customWidth="1"/>
  </cols>
  <sheetData>
    <row r="1" spans="1:13" ht="18.75" x14ac:dyDescent="0.3">
      <c r="A1" s="1" t="s">
        <v>111</v>
      </c>
      <c r="B1" s="2" t="s">
        <v>112</v>
      </c>
      <c r="C1" s="2" t="s">
        <v>113</v>
      </c>
      <c r="D1" s="2"/>
      <c r="E1" s="2" t="s">
        <v>114</v>
      </c>
      <c r="F1" s="2" t="s">
        <v>115</v>
      </c>
      <c r="G1" s="2" t="s">
        <v>116</v>
      </c>
      <c r="H1" s="2"/>
      <c r="I1" s="2"/>
      <c r="J1" s="2"/>
      <c r="K1" s="2"/>
      <c r="L1" s="2" t="s">
        <v>119</v>
      </c>
      <c r="M1" s="2" t="s">
        <v>118</v>
      </c>
    </row>
    <row r="2" spans="1:13" ht="17.25" x14ac:dyDescent="0.3">
      <c r="A2" s="2" t="s">
        <v>41</v>
      </c>
      <c r="B2" s="2" t="s">
        <v>42</v>
      </c>
      <c r="C2" s="2" t="s">
        <v>2</v>
      </c>
      <c r="D2" s="2">
        <v>34</v>
      </c>
      <c r="E2" s="2">
        <v>18</v>
      </c>
      <c r="F2" s="2">
        <v>2</v>
      </c>
      <c r="G2" s="2">
        <v>8</v>
      </c>
      <c r="H2" s="2" cm="1">
        <f t="array" ref="H2">INDEX('[1]Нормативные затраты по МЗ'!$C$2:$C$10,MATCH(A2&amp;C2,'[1]Нормативные затраты по МЗ'!$A$2:$A$10&amp;'[1]Нормативные затраты по МЗ'!$B$2:$B$10,0))</f>
        <v>315.02</v>
      </c>
      <c r="I2" s="2">
        <f>HLOOKUP($C2,'[1]Параметры ПФ'!$F$3:$K$4,2,FALSE)*'[1]Параметры ПФ'!$G$8</f>
        <v>378.64</v>
      </c>
      <c r="J2" s="2">
        <f>IF(H2=0,I2*F2*E2,IF(I2&gt;H2,H2*F2*E2,I2*F2*E2))</f>
        <v>11340.72</v>
      </c>
      <c r="K2" s="2">
        <f>IF(J2&lt;'[1]Параметры ПФ'!$N$13+0.01,'[1]Адаптированные программы'!J2,ROUNDDOWN('[1]Параметры ПФ'!$N$13/IF(H2=0,I2,IF(I2&gt;H2,H2,I2)),0)*IF(H2=0,I2,IF(I2&gt;H2,H2,I2)))</f>
        <v>11340.72</v>
      </c>
      <c r="L2" s="2">
        <f t="shared" ref="L2:L26" si="0">K2*G2</f>
        <v>90725.759999999995</v>
      </c>
      <c r="M2" s="2">
        <f>IF(J2&lt;'[1]Параметры ПФ'!$N$7+0.01,E2*F2*G2,ROUNDDOWN('[1]Параметры ПФ'!$N$7/IF(H2=0,I2,IF(I2&gt;H2,H2,I2)),0)*G2)</f>
        <v>288</v>
      </c>
    </row>
    <row r="3" spans="1:13" ht="17.25" x14ac:dyDescent="0.3">
      <c r="A3" s="2" t="s">
        <v>41</v>
      </c>
      <c r="B3" s="2" t="s">
        <v>42</v>
      </c>
      <c r="C3" s="2" t="s">
        <v>2</v>
      </c>
      <c r="D3" s="2">
        <v>34</v>
      </c>
      <c r="E3" s="2">
        <v>16</v>
      </c>
      <c r="F3" s="2">
        <v>2</v>
      </c>
      <c r="G3" s="2">
        <v>8</v>
      </c>
      <c r="H3" s="2" cm="1">
        <f t="array" ref="H3">INDEX('[1]Нормативные затраты по МЗ'!$C$2:$C$10,MATCH(A3&amp;C3,'[1]Нормативные затраты по МЗ'!$A$2:$A$10&amp;'[1]Нормативные затраты по МЗ'!$B$2:$B$10,0))</f>
        <v>315.02</v>
      </c>
      <c r="I3" s="2">
        <f>HLOOKUP($C3,'[1]Параметры ПФ'!$F$3:$K$4,2,FALSE)*'[1]Параметры ПФ'!$G$8</f>
        <v>378.64</v>
      </c>
      <c r="J3" s="2">
        <f>IF(H3=0,I3*F3*E3,IF(I3&gt;H3,H3*F3*E3,I3*F3*E3))</f>
        <v>10080.64</v>
      </c>
      <c r="K3" s="2">
        <f>IF(J3&lt;'[1]Параметры ПФ'!$N$13+0.01,'[1]Адаптированные программы'!J3,ROUNDDOWN('[1]Параметры ПФ'!$N$13/IF(H3=0,I3,IF(I3&gt;H3,H3,I3)),0)*IF(H3=0,I3,IF(I3&gt;H3,H3,I3)))</f>
        <v>10080.64</v>
      </c>
      <c r="L3" s="2">
        <f t="shared" si="0"/>
        <v>80645.119999999995</v>
      </c>
      <c r="M3" s="2">
        <f>IF(J3&lt;'[1]Параметры ПФ'!$N$7+0.01,E3*F3*G3,ROUNDDOWN('[1]Параметры ПФ'!$N$7/IF(H3=0,I3,IF(I3&gt;H3,H3,I3)),0)*G3)</f>
        <v>256</v>
      </c>
    </row>
    <row r="4" spans="1:13" ht="17.25" x14ac:dyDescent="0.3">
      <c r="A4" s="2" t="s">
        <v>41</v>
      </c>
      <c r="B4" s="2" t="s">
        <v>43</v>
      </c>
      <c r="C4" s="2" t="s">
        <v>2</v>
      </c>
      <c r="D4" s="2">
        <v>34</v>
      </c>
      <c r="E4" s="2">
        <v>18</v>
      </c>
      <c r="F4" s="2">
        <v>2</v>
      </c>
      <c r="G4" s="2">
        <v>4</v>
      </c>
      <c r="H4" s="2" cm="1">
        <f t="array" ref="H4">INDEX('[1]Нормативные затраты по МЗ'!$C$2:$C$10,MATCH(A4&amp;C4,'[1]Нормативные затраты по МЗ'!$A$2:$A$10&amp;'[1]Нормативные затраты по МЗ'!$B$2:$B$10,0))</f>
        <v>315.02</v>
      </c>
      <c r="I4" s="2">
        <f>HLOOKUP($C4,'[1]Параметры ПФ'!$F$3:$K$4,2,FALSE)*'[1]Параметры ПФ'!$G$8</f>
        <v>378.64</v>
      </c>
      <c r="J4" s="2">
        <f>IF(H4=0,I4*F4*E4,IF(I4&gt;H4,H4*F4*E4,I4*F4*E4))</f>
        <v>11340.72</v>
      </c>
      <c r="K4" s="2">
        <f>IF(J4&lt;'[1]Параметры ПФ'!$N$13+0.01,'[1]Адаптированные программы'!J4,ROUNDDOWN('[1]Параметры ПФ'!$N$13/IF(H4=0,I4,IF(I4&gt;H4,H4,I4)),0)*IF(H4=0,I4,IF(I4&gt;H4,H4,I4)))</f>
        <v>11340.72</v>
      </c>
      <c r="L4" s="2">
        <f t="shared" si="0"/>
        <v>45362.879999999997</v>
      </c>
      <c r="M4" s="2">
        <f>IF(J4&lt;'[1]Параметры ПФ'!$N$7+0.01,E4*F4*G4,ROUNDDOWN('[1]Параметры ПФ'!$N$7/IF(H4=0,I4,IF(I4&gt;H4,H4,I4)),0)*G4)</f>
        <v>144</v>
      </c>
    </row>
    <row r="5" spans="1:13" ht="17.25" x14ac:dyDescent="0.3">
      <c r="A5" s="2" t="s">
        <v>41</v>
      </c>
      <c r="B5" s="2" t="s">
        <v>43</v>
      </c>
      <c r="C5" s="2" t="s">
        <v>2</v>
      </c>
      <c r="D5" s="2">
        <v>34</v>
      </c>
      <c r="E5" s="2">
        <v>16</v>
      </c>
      <c r="F5" s="2">
        <v>2</v>
      </c>
      <c r="G5" s="2">
        <v>4</v>
      </c>
      <c r="H5" s="2" cm="1">
        <f t="array" ref="H5">INDEX('[1]Нормативные затраты по МЗ'!$C$2:$C$10,MATCH(A5&amp;C5,'[1]Нормативные затраты по МЗ'!$A$2:$A$10&amp;'[1]Нормативные затраты по МЗ'!$B$2:$B$10,0))</f>
        <v>315.02</v>
      </c>
      <c r="I5" s="2">
        <f>HLOOKUP($C5,'[1]Параметры ПФ'!$F$3:$K$4,2,FALSE)*'[1]Параметры ПФ'!$G$8</f>
        <v>378.64</v>
      </c>
      <c r="J5" s="2">
        <f t="shared" ref="J5:J26" si="1">IF(H5=0,I5*F5*E5,IF(I5&gt;H5,H5*F5*E5,I5*F5*E5))</f>
        <v>10080.64</v>
      </c>
      <c r="K5" s="2">
        <f>IF(J5&lt;'[1]Параметры ПФ'!$N$13+0.01,'[1]Адаптированные программы'!J5,ROUNDDOWN('[1]Параметры ПФ'!$N$13/IF(H5=0,I5,IF(I5&gt;H5,H5,I5)),0)*IF(H5=0,I5,IF(I5&gt;H5,H5,I5)))</f>
        <v>10080.64</v>
      </c>
      <c r="L5" s="2">
        <f t="shared" si="0"/>
        <v>40322.559999999998</v>
      </c>
      <c r="M5" s="2">
        <f>IF(J5&lt;'[1]Параметры ПФ'!$N$7+0.01,E5*F5*G5,ROUNDDOWN('[1]Параметры ПФ'!$N$7/IF(H5=0,I5,IF(I5&gt;H5,H5,I5)),0)*G5)</f>
        <v>128</v>
      </c>
    </row>
    <row r="6" spans="1:13" ht="17.25" x14ac:dyDescent="0.3">
      <c r="A6" s="2" t="s">
        <v>41</v>
      </c>
      <c r="B6" s="2" t="s">
        <v>44</v>
      </c>
      <c r="C6" s="2" t="s">
        <v>2</v>
      </c>
      <c r="D6" s="2">
        <v>34</v>
      </c>
      <c r="E6" s="2">
        <v>18</v>
      </c>
      <c r="F6" s="2">
        <v>2</v>
      </c>
      <c r="G6" s="2">
        <v>8</v>
      </c>
      <c r="H6" s="2" cm="1">
        <f t="array" ref="H6">INDEX('[1]Нормативные затраты по МЗ'!$C$2:$C$10,MATCH(A6&amp;C6,'[1]Нормативные затраты по МЗ'!$A$2:$A$10&amp;'[1]Нормативные затраты по МЗ'!$B$2:$B$10,0))</f>
        <v>315.02</v>
      </c>
      <c r="I6" s="2">
        <f>HLOOKUP($C6,'[1]Параметры ПФ'!$F$3:$K$4,2,FALSE)*'[1]Параметры ПФ'!$G$8</f>
        <v>378.64</v>
      </c>
      <c r="J6" s="2">
        <f t="shared" si="1"/>
        <v>11340.72</v>
      </c>
      <c r="K6" s="2">
        <f>IF(J6&lt;'[1]Параметры ПФ'!$N$13+0.01,'[1]Адаптированные программы'!J6,ROUNDDOWN('[1]Параметры ПФ'!$N$13/IF(H6=0,I6,IF(I6&gt;H6,H6,I6)),0)*IF(H6=0,I6,IF(I6&gt;H6,H6,I6)))</f>
        <v>11340.72</v>
      </c>
      <c r="L6" s="2">
        <f t="shared" si="0"/>
        <v>90725.759999999995</v>
      </c>
      <c r="M6" s="2">
        <f>IF(J6&lt;'[1]Параметры ПФ'!$N$7+0.01,E6*F6*G6,ROUNDDOWN('[1]Параметры ПФ'!$N$7/IF(H6=0,I6,IF(I6&gt;H6,H6,I6)),0)*G6)</f>
        <v>288</v>
      </c>
    </row>
    <row r="7" spans="1:13" ht="17.25" x14ac:dyDescent="0.3">
      <c r="A7" s="2" t="s">
        <v>41</v>
      </c>
      <c r="B7" s="2" t="s">
        <v>44</v>
      </c>
      <c r="C7" s="2" t="s">
        <v>2</v>
      </c>
      <c r="D7" s="2">
        <v>34</v>
      </c>
      <c r="E7" s="2">
        <v>16</v>
      </c>
      <c r="F7" s="2">
        <v>2</v>
      </c>
      <c r="G7" s="2">
        <v>8</v>
      </c>
      <c r="H7" s="2" cm="1">
        <f t="array" ref="H7">INDEX('[1]Нормативные затраты по МЗ'!$C$2:$C$10,MATCH(A7&amp;C7,'[1]Нормативные затраты по МЗ'!$A$2:$A$10&amp;'[1]Нормативные затраты по МЗ'!$B$2:$B$10,0))</f>
        <v>315.02</v>
      </c>
      <c r="I7" s="2">
        <f>HLOOKUP($C7,'[1]Параметры ПФ'!$F$3:$K$4,2,FALSE)*'[1]Параметры ПФ'!$G$8</f>
        <v>378.64</v>
      </c>
      <c r="J7" s="2">
        <f t="shared" si="1"/>
        <v>10080.64</v>
      </c>
      <c r="K7" s="2">
        <f>IF(J7&lt;'[1]Параметры ПФ'!$N$13+0.01,'[1]Адаптированные программы'!J7,ROUNDDOWN('[1]Параметры ПФ'!$N$13/IF(H7=0,I7,IF(I7&gt;H7,H7,I7)),0)*IF(H7=0,I7,IF(I7&gt;H7,H7,I7)))</f>
        <v>10080.64</v>
      </c>
      <c r="L7" s="2">
        <f t="shared" si="0"/>
        <v>80645.119999999995</v>
      </c>
      <c r="M7" s="2">
        <f>IF(J7&lt;'[1]Параметры ПФ'!$N$7+0.01,E7*F7*G7,ROUNDDOWN('[1]Параметры ПФ'!$N$7/IF(H7=0,I7,IF(I7&gt;H7,H7,I7)),0)*G7)</f>
        <v>256</v>
      </c>
    </row>
    <row r="8" spans="1:13" ht="17.25" x14ac:dyDescent="0.3">
      <c r="A8" s="2" t="s">
        <v>41</v>
      </c>
      <c r="B8" s="2" t="s">
        <v>45</v>
      </c>
      <c r="C8" s="2" t="s">
        <v>2</v>
      </c>
      <c r="D8" s="2">
        <v>34</v>
      </c>
      <c r="E8" s="2">
        <v>18</v>
      </c>
      <c r="F8" s="2">
        <v>2</v>
      </c>
      <c r="G8" s="2">
        <v>8</v>
      </c>
      <c r="H8" s="2" cm="1">
        <f t="array" ref="H8">INDEX('[1]Нормативные затраты по МЗ'!$C$2:$C$10,MATCH(A8&amp;C8,'[1]Нормативные затраты по МЗ'!$A$2:$A$10&amp;'[1]Нормативные затраты по МЗ'!$B$2:$B$10,0))</f>
        <v>315.02</v>
      </c>
      <c r="I8" s="2">
        <f>HLOOKUP($C8,'[1]Параметры ПФ'!$F$3:$K$4,2,FALSE)*'[1]Параметры ПФ'!$G$8</f>
        <v>378.64</v>
      </c>
      <c r="J8" s="2">
        <f t="shared" si="1"/>
        <v>11340.72</v>
      </c>
      <c r="K8" s="2">
        <f>IF(J8&lt;'[1]Параметры ПФ'!$N$13+0.01,'[1]Адаптированные программы'!J8,ROUNDDOWN('[1]Параметры ПФ'!$N$13/IF(H8=0,I8,IF(I8&gt;H8,H8,I8)),0)*IF(H8=0,I8,IF(I8&gt;H8,H8,I8)))</f>
        <v>11340.72</v>
      </c>
      <c r="L8" s="2">
        <f t="shared" si="0"/>
        <v>90725.759999999995</v>
      </c>
      <c r="M8" s="2">
        <f>IF(J8&lt;'[1]Параметры ПФ'!$N$7+0.01,E8*F8*G8,ROUNDDOWN('[1]Параметры ПФ'!$N$7/IF(H8=0,I8,IF(I8&gt;H8,H8,I8)),0)*G8)</f>
        <v>288</v>
      </c>
    </row>
    <row r="9" spans="1:13" ht="17.25" x14ac:dyDescent="0.3">
      <c r="A9" s="2" t="s">
        <v>41</v>
      </c>
      <c r="B9" s="2" t="s">
        <v>45</v>
      </c>
      <c r="C9" s="2" t="s">
        <v>2</v>
      </c>
      <c r="D9" s="2">
        <v>34</v>
      </c>
      <c r="E9" s="2">
        <v>16</v>
      </c>
      <c r="F9" s="2">
        <v>2</v>
      </c>
      <c r="G9" s="2">
        <v>8</v>
      </c>
      <c r="H9" s="2" cm="1">
        <f t="array" ref="H9">INDEX('[1]Нормативные затраты по МЗ'!$C$2:$C$10,MATCH(A9&amp;C9,'[1]Нормативные затраты по МЗ'!$A$2:$A$10&amp;'[1]Нормативные затраты по МЗ'!$B$2:$B$10,0))</f>
        <v>315.02</v>
      </c>
      <c r="I9" s="2">
        <f>HLOOKUP($C9,'[1]Параметры ПФ'!$F$3:$K$4,2,FALSE)*'[1]Параметры ПФ'!$G$8</f>
        <v>378.64</v>
      </c>
      <c r="J9" s="2">
        <f t="shared" si="1"/>
        <v>10080.64</v>
      </c>
      <c r="K9" s="2">
        <f>IF(J9&lt;'[1]Параметры ПФ'!$N$13+0.01,'[1]Адаптированные программы'!J9,ROUNDDOWN('[1]Параметры ПФ'!$N$13/IF(H9=0,I9,IF(I9&gt;H9,H9,I9)),0)*IF(H9=0,I9,IF(I9&gt;H9,H9,I9)))</f>
        <v>10080.64</v>
      </c>
      <c r="L9" s="2">
        <f t="shared" si="0"/>
        <v>80645.119999999995</v>
      </c>
      <c r="M9" s="2">
        <f>IF(J9&lt;'[1]Параметры ПФ'!$N$7+0.01,E9*F9*G9,ROUNDDOWN('[1]Параметры ПФ'!$N$7/IF(H9=0,I9,IF(I9&gt;H9,H9,I9)),0)*G9)</f>
        <v>256</v>
      </c>
    </row>
    <row r="10" spans="1:13" ht="17.25" x14ac:dyDescent="0.3">
      <c r="A10" s="2" t="s">
        <v>41</v>
      </c>
      <c r="B10" s="2" t="s">
        <v>46</v>
      </c>
      <c r="C10" s="2" t="s">
        <v>2</v>
      </c>
      <c r="D10" s="2">
        <v>34</v>
      </c>
      <c r="E10" s="2">
        <v>18</v>
      </c>
      <c r="F10" s="2">
        <v>2</v>
      </c>
      <c r="G10" s="2">
        <v>8</v>
      </c>
      <c r="H10" s="2" cm="1">
        <f t="array" ref="H10">INDEX('[1]Нормативные затраты по МЗ'!$C$2:$C$10,MATCH(A10&amp;C10,'[1]Нормативные затраты по МЗ'!$A$2:$A$10&amp;'[1]Нормативные затраты по МЗ'!$B$2:$B$10,0))</f>
        <v>315.02</v>
      </c>
      <c r="I10" s="2">
        <f>HLOOKUP($C10,'[1]Параметры ПФ'!$F$3:$K$4,2,FALSE)*'[1]Параметры ПФ'!$G$8</f>
        <v>378.64</v>
      </c>
      <c r="J10" s="2">
        <f t="shared" si="1"/>
        <v>11340.72</v>
      </c>
      <c r="K10" s="2">
        <f>IF(J10&lt;'[1]Параметры ПФ'!$N$13+0.01,'[1]Адаптированные программы'!J10,ROUNDDOWN('[1]Параметры ПФ'!$N$13/IF(H10=0,I10,IF(I10&gt;H10,H10,I10)),0)*IF(H10=0,I10,IF(I10&gt;H10,H10,I10)))</f>
        <v>11340.72</v>
      </c>
      <c r="L10" s="2">
        <f t="shared" si="0"/>
        <v>90725.759999999995</v>
      </c>
      <c r="M10" s="2">
        <f>IF(J10&lt;'[1]Параметры ПФ'!$N$7+0.01,E10*F10*G10,ROUNDDOWN('[1]Параметры ПФ'!$N$7/IF(H10=0,I10,IF(I10&gt;H10,H10,I10)),0)*G10)</f>
        <v>288</v>
      </c>
    </row>
    <row r="11" spans="1:13" ht="17.25" x14ac:dyDescent="0.3">
      <c r="A11" s="2" t="s">
        <v>41</v>
      </c>
      <c r="B11" s="2" t="s">
        <v>46</v>
      </c>
      <c r="C11" s="2" t="s">
        <v>2</v>
      </c>
      <c r="D11" s="2">
        <v>34</v>
      </c>
      <c r="E11" s="2">
        <v>16</v>
      </c>
      <c r="F11" s="2">
        <v>2</v>
      </c>
      <c r="G11" s="2">
        <v>8</v>
      </c>
      <c r="H11" s="2" cm="1">
        <f t="array" ref="H11">INDEX('[1]Нормативные затраты по МЗ'!$C$2:$C$10,MATCH(A11&amp;C11,'[1]Нормативные затраты по МЗ'!$A$2:$A$10&amp;'[1]Нормативные затраты по МЗ'!$B$2:$B$10,0))</f>
        <v>315.02</v>
      </c>
      <c r="I11" s="2">
        <f>HLOOKUP($C11,'[1]Параметры ПФ'!$F$3:$K$4,2,FALSE)*'[1]Параметры ПФ'!$G$8</f>
        <v>378.64</v>
      </c>
      <c r="J11" s="2">
        <f t="shared" si="1"/>
        <v>10080.64</v>
      </c>
      <c r="K11" s="2">
        <f>IF(J11&lt;'[1]Параметры ПФ'!$N$13+0.01,'[1]Адаптированные программы'!J11,ROUNDDOWN('[1]Параметры ПФ'!$N$13/IF(H11=0,I11,IF(I11&gt;H11,H11,I11)),0)*IF(H11=0,I11,IF(I11&gt;H11,H11,I11)))</f>
        <v>10080.64</v>
      </c>
      <c r="L11" s="2">
        <f t="shared" si="0"/>
        <v>80645.119999999995</v>
      </c>
      <c r="M11" s="2">
        <f>IF(J11&lt;'[1]Параметры ПФ'!$N$7+0.01,E11*F11*G11,ROUNDDOWN('[1]Параметры ПФ'!$N$7/IF(H11=0,I11,IF(I11&gt;H11,H11,I11)),0)*G11)</f>
        <v>256</v>
      </c>
    </row>
    <row r="12" spans="1:13" ht="17.25" x14ac:dyDescent="0.3">
      <c r="A12" s="2" t="s">
        <v>41</v>
      </c>
      <c r="B12" s="2" t="s">
        <v>47</v>
      </c>
      <c r="C12" s="2" t="s">
        <v>2</v>
      </c>
      <c r="D12" s="2">
        <v>34</v>
      </c>
      <c r="E12" s="2">
        <v>18</v>
      </c>
      <c r="F12" s="2">
        <v>2</v>
      </c>
      <c r="G12" s="2">
        <v>8</v>
      </c>
      <c r="H12" s="2" cm="1">
        <f t="array" ref="H12">INDEX('[1]Нормативные затраты по МЗ'!$C$2:$C$10,MATCH(A12&amp;C12,'[1]Нормативные затраты по МЗ'!$A$2:$A$10&amp;'[1]Нормативные затраты по МЗ'!$B$2:$B$10,0))</f>
        <v>315.02</v>
      </c>
      <c r="I12" s="2">
        <f>HLOOKUP($C12,'[1]Параметры ПФ'!$F$3:$K$4,2,FALSE)*'[1]Параметры ПФ'!$G$8</f>
        <v>378.64</v>
      </c>
      <c r="J12" s="2">
        <f t="shared" si="1"/>
        <v>11340.72</v>
      </c>
      <c r="K12" s="2">
        <f>IF(J12&lt;'[1]Параметры ПФ'!$N$13+0.01,'[1]Адаптированные программы'!J12,ROUNDDOWN('[1]Параметры ПФ'!$N$13/IF(H12=0,I12,IF(I12&gt;H12,H12,I12)),0)*IF(H12=0,I12,IF(I12&gt;H12,H12,I12)))</f>
        <v>11340.72</v>
      </c>
      <c r="L12" s="2">
        <f t="shared" si="0"/>
        <v>90725.759999999995</v>
      </c>
      <c r="M12" s="2">
        <f>IF(J12&lt;'[1]Параметры ПФ'!$N$7+0.01,E12*F12*G12,ROUNDDOWN('[1]Параметры ПФ'!$N$7/IF(H12=0,I12,IF(I12&gt;H12,H12,I12)),0)*G12)</f>
        <v>288</v>
      </c>
    </row>
    <row r="13" spans="1:13" ht="17.25" x14ac:dyDescent="0.3">
      <c r="A13" s="2" t="s">
        <v>41</v>
      </c>
      <c r="B13" s="2" t="s">
        <v>47</v>
      </c>
      <c r="C13" s="2" t="s">
        <v>2</v>
      </c>
      <c r="D13" s="2">
        <v>34</v>
      </c>
      <c r="E13" s="2">
        <v>16</v>
      </c>
      <c r="F13" s="2">
        <v>2</v>
      </c>
      <c r="G13" s="2">
        <v>8</v>
      </c>
      <c r="H13" s="2" cm="1">
        <f t="array" ref="H13">INDEX('[1]Нормативные затраты по МЗ'!$C$2:$C$10,MATCH(A13&amp;C13,'[1]Нормативные затраты по МЗ'!$A$2:$A$10&amp;'[1]Нормативные затраты по МЗ'!$B$2:$B$10,0))</f>
        <v>315.02</v>
      </c>
      <c r="I13" s="2">
        <f>HLOOKUP($C13,'[1]Параметры ПФ'!$F$3:$K$4,2,FALSE)*'[1]Параметры ПФ'!$G$8</f>
        <v>378.64</v>
      </c>
      <c r="J13" s="2">
        <f t="shared" si="1"/>
        <v>10080.64</v>
      </c>
      <c r="K13" s="2">
        <f>IF(J13&lt;'[1]Параметры ПФ'!$N$13+0.01,'[1]Адаптированные программы'!J13,ROUNDDOWN('[1]Параметры ПФ'!$N$13/IF(H13=0,I13,IF(I13&gt;H13,H13,I13)),0)*IF(H13=0,I13,IF(I13&gt;H13,H13,I13)))</f>
        <v>10080.64</v>
      </c>
      <c r="L13" s="2">
        <f t="shared" si="0"/>
        <v>80645.119999999995</v>
      </c>
      <c r="M13" s="2">
        <f>IF(J13&lt;'[1]Параметры ПФ'!$N$7+0.01,E13*F13*G13,ROUNDDOWN('[1]Параметры ПФ'!$N$7/IF(H13=0,I13,IF(I13&gt;H13,H13,I13)),0)*G13)</f>
        <v>256</v>
      </c>
    </row>
    <row r="14" spans="1:13" ht="17.25" x14ac:dyDescent="0.3">
      <c r="A14" s="2" t="s">
        <v>41</v>
      </c>
      <c r="B14" s="2" t="s">
        <v>48</v>
      </c>
      <c r="C14" s="2" t="s">
        <v>2</v>
      </c>
      <c r="D14" s="2">
        <v>34</v>
      </c>
      <c r="E14" s="2">
        <v>18</v>
      </c>
      <c r="F14" s="2">
        <v>2</v>
      </c>
      <c r="G14" s="2">
        <v>6</v>
      </c>
      <c r="H14" s="2" cm="1">
        <f t="array" ref="H14">INDEX('[1]Нормативные затраты по МЗ'!$C$2:$C$10,MATCH(A14&amp;C14,'[1]Нормативные затраты по МЗ'!$A$2:$A$10&amp;'[1]Нормативные затраты по МЗ'!$B$2:$B$10,0))</f>
        <v>315.02</v>
      </c>
      <c r="I14" s="2">
        <f>HLOOKUP($C14,'[1]Параметры ПФ'!$F$3:$K$4,2,FALSE)*'[1]Параметры ПФ'!$G$8</f>
        <v>378.64</v>
      </c>
      <c r="J14" s="2">
        <f t="shared" si="1"/>
        <v>11340.72</v>
      </c>
      <c r="K14" s="2">
        <f>IF(J14&lt;'[1]Параметры ПФ'!$N$13+0.01,'[1]Адаптированные программы'!J14,ROUNDDOWN('[1]Параметры ПФ'!$N$13/IF(H14=0,I14,IF(I14&gt;H14,H14,I14)),0)*IF(H14=0,I14,IF(I14&gt;H14,H14,I14)))</f>
        <v>11340.72</v>
      </c>
      <c r="L14" s="2">
        <f t="shared" si="0"/>
        <v>68044.319999999992</v>
      </c>
      <c r="M14" s="2">
        <f>IF(J14&lt;'[1]Параметры ПФ'!$N$7+0.01,E14*F14*G14,ROUNDDOWN('[1]Параметры ПФ'!$N$7/IF(H14=0,I14,IF(I14&gt;H14,H14,I14)),0)*G14)</f>
        <v>216</v>
      </c>
    </row>
    <row r="15" spans="1:13" ht="17.25" x14ac:dyDescent="0.3">
      <c r="A15" s="2" t="s">
        <v>41</v>
      </c>
      <c r="B15" s="2" t="s">
        <v>48</v>
      </c>
      <c r="C15" s="2" t="s">
        <v>2</v>
      </c>
      <c r="D15" s="2">
        <v>34</v>
      </c>
      <c r="E15" s="2">
        <v>16</v>
      </c>
      <c r="F15" s="2">
        <v>2</v>
      </c>
      <c r="G15" s="2">
        <v>6</v>
      </c>
      <c r="H15" s="2" cm="1">
        <f t="array" ref="H15">INDEX('[1]Нормативные затраты по МЗ'!$C$2:$C$10,MATCH(A15&amp;C15,'[1]Нормативные затраты по МЗ'!$A$2:$A$10&amp;'[1]Нормативные затраты по МЗ'!$B$2:$B$10,0))</f>
        <v>315.02</v>
      </c>
      <c r="I15" s="2">
        <f>HLOOKUP($C15,'[1]Параметры ПФ'!$F$3:$K$4,2,FALSE)*'[1]Параметры ПФ'!$G$8</f>
        <v>378.64</v>
      </c>
      <c r="J15" s="2">
        <f t="shared" si="1"/>
        <v>10080.64</v>
      </c>
      <c r="K15" s="2">
        <f>IF(J15&lt;'[1]Параметры ПФ'!$N$13+0.01,'[1]Адаптированные программы'!J15,ROUNDDOWN('[1]Параметры ПФ'!$N$13/IF(H15=0,I15,IF(I15&gt;H15,H15,I15)),0)*IF(H15=0,I15,IF(I15&gt;H15,H15,I15)))</f>
        <v>10080.64</v>
      </c>
      <c r="L15" s="2">
        <f t="shared" si="0"/>
        <v>60483.839999999997</v>
      </c>
      <c r="M15" s="2">
        <f>IF(J15&lt;'[1]Параметры ПФ'!$N$7+0.01,E15*F15*G15,ROUNDDOWN('[1]Параметры ПФ'!$N$7/IF(H15=0,I15,IF(I15&gt;H15,H15,I15)),0)*G15)</f>
        <v>192</v>
      </c>
    </row>
    <row r="16" spans="1:13" ht="17.25" x14ac:dyDescent="0.3">
      <c r="A16" s="2" t="s">
        <v>41</v>
      </c>
      <c r="B16" s="2" t="s">
        <v>49</v>
      </c>
      <c r="C16" s="2" t="s">
        <v>2</v>
      </c>
      <c r="D16" s="2">
        <v>34</v>
      </c>
      <c r="E16" s="2">
        <v>18</v>
      </c>
      <c r="F16" s="2">
        <v>2</v>
      </c>
      <c r="G16" s="2">
        <v>10</v>
      </c>
      <c r="H16" s="2" cm="1">
        <f t="array" ref="H16">INDEX('[1]Нормативные затраты по МЗ'!$C$2:$C$10,MATCH(A16&amp;C16,'[1]Нормативные затраты по МЗ'!$A$2:$A$10&amp;'[1]Нормативные затраты по МЗ'!$B$2:$B$10,0))</f>
        <v>315.02</v>
      </c>
      <c r="I16" s="2">
        <f>HLOOKUP($C16,'[1]Параметры ПФ'!$F$3:$K$4,2,FALSE)*'[1]Параметры ПФ'!$G$8</f>
        <v>378.64</v>
      </c>
      <c r="J16" s="2">
        <f t="shared" si="1"/>
        <v>11340.72</v>
      </c>
      <c r="K16" s="2">
        <f>IF(J16&lt;'[1]Параметры ПФ'!$N$13+0.01,'[1]Адаптированные программы'!J16,ROUNDDOWN('[1]Параметры ПФ'!$N$13/IF(H16=0,I16,IF(I16&gt;H16,H16,I16)),0)*IF(H16=0,I16,IF(I16&gt;H16,H16,I16)))</f>
        <v>11340.72</v>
      </c>
      <c r="L16" s="2">
        <f t="shared" si="0"/>
        <v>113407.2</v>
      </c>
      <c r="M16" s="2">
        <f>IF(J16&lt;'[1]Параметры ПФ'!$N$7+0.01,E16*F16*G16,ROUNDDOWN('[1]Параметры ПФ'!$N$7/IF(H16=0,I16,IF(I16&gt;H16,H16,I16)),0)*G16)</f>
        <v>360</v>
      </c>
    </row>
    <row r="17" spans="1:13" ht="17.25" x14ac:dyDescent="0.3">
      <c r="A17" s="2" t="s">
        <v>41</v>
      </c>
      <c r="B17" s="2" t="s">
        <v>49</v>
      </c>
      <c r="C17" s="2" t="s">
        <v>2</v>
      </c>
      <c r="D17" s="2">
        <v>34</v>
      </c>
      <c r="E17" s="2">
        <v>16</v>
      </c>
      <c r="F17" s="2">
        <v>2</v>
      </c>
      <c r="G17" s="2">
        <v>10</v>
      </c>
      <c r="H17" s="2" cm="1">
        <f t="array" ref="H17">INDEX('[1]Нормативные затраты по МЗ'!$C$2:$C$10,MATCH(A17&amp;C17,'[1]Нормативные затраты по МЗ'!$A$2:$A$10&amp;'[1]Нормативные затраты по МЗ'!$B$2:$B$10,0))</f>
        <v>315.02</v>
      </c>
      <c r="I17" s="2">
        <f>HLOOKUP($C17,'[1]Параметры ПФ'!$F$3:$K$4,2,FALSE)*'[1]Параметры ПФ'!$G$8</f>
        <v>378.64</v>
      </c>
      <c r="J17" s="2">
        <f t="shared" si="1"/>
        <v>10080.64</v>
      </c>
      <c r="K17" s="2">
        <f>IF(J17&lt;'[1]Параметры ПФ'!$N$13+0.01,'[1]Адаптированные программы'!J17,ROUNDDOWN('[1]Параметры ПФ'!$N$13/IF(H17=0,I17,IF(I17&gt;H17,H17,I17)),0)*IF(H17=0,I17,IF(I17&gt;H17,H17,I17)))</f>
        <v>10080.64</v>
      </c>
      <c r="L17" s="2">
        <f t="shared" si="0"/>
        <v>100806.39999999999</v>
      </c>
      <c r="M17" s="2">
        <f>IF(J17&lt;'[1]Параметры ПФ'!$N$7+0.01,E17*F17*G17,ROUNDDOWN('[1]Параметры ПФ'!$N$7/IF(H17=0,I17,IF(I17&gt;H17,H17,I17)),0)*G17)</f>
        <v>320</v>
      </c>
    </row>
    <row r="18" spans="1:13" ht="17.25" x14ac:dyDescent="0.3">
      <c r="A18" s="2" t="s">
        <v>41</v>
      </c>
      <c r="B18" s="2" t="s">
        <v>50</v>
      </c>
      <c r="C18" s="2" t="s">
        <v>2</v>
      </c>
      <c r="D18" s="2">
        <v>34</v>
      </c>
      <c r="E18" s="2">
        <v>18</v>
      </c>
      <c r="F18" s="2">
        <v>2</v>
      </c>
      <c r="G18" s="2">
        <v>8</v>
      </c>
      <c r="H18" s="2" cm="1">
        <f t="array" ref="H18">INDEX('[1]Нормативные затраты по МЗ'!$C$2:$C$10,MATCH(A18&amp;C18,'[1]Нормативные затраты по МЗ'!$A$2:$A$10&amp;'[1]Нормативные затраты по МЗ'!$B$2:$B$10,0))</f>
        <v>315.02</v>
      </c>
      <c r="I18" s="2">
        <f>HLOOKUP($C18,'[1]Параметры ПФ'!$F$3:$K$4,2,FALSE)*'[1]Параметры ПФ'!$G$8</f>
        <v>378.64</v>
      </c>
      <c r="J18" s="2">
        <f t="shared" si="1"/>
        <v>11340.72</v>
      </c>
      <c r="K18" s="2">
        <f>IF(J18&lt;'[1]Параметры ПФ'!$N$13+0.01,'[1]Адаптированные программы'!J18,ROUNDDOWN('[1]Параметры ПФ'!$N$13/IF(H18=0,I18,IF(I18&gt;H18,H18,I18)),0)*IF(H18=0,I18,IF(I18&gt;H18,H18,I18)))</f>
        <v>11340.72</v>
      </c>
      <c r="L18" s="2">
        <f t="shared" si="0"/>
        <v>90725.759999999995</v>
      </c>
      <c r="M18" s="2">
        <f>IF(J18&lt;'[1]Параметры ПФ'!$N$7+0.01,E18*F18*G18,ROUNDDOWN('[1]Параметры ПФ'!$N$7/IF(H18=0,I18,IF(I18&gt;H18,H18,I18)),0)*G18)</f>
        <v>288</v>
      </c>
    </row>
    <row r="19" spans="1:13" ht="17.25" x14ac:dyDescent="0.3">
      <c r="A19" s="2" t="s">
        <v>41</v>
      </c>
      <c r="B19" s="2" t="s">
        <v>50</v>
      </c>
      <c r="C19" s="2" t="s">
        <v>2</v>
      </c>
      <c r="D19" s="2">
        <v>34</v>
      </c>
      <c r="E19" s="2">
        <v>16</v>
      </c>
      <c r="F19" s="2">
        <v>2</v>
      </c>
      <c r="G19" s="2">
        <v>8</v>
      </c>
      <c r="H19" s="2" cm="1">
        <f t="array" ref="H19">INDEX('[1]Нормативные затраты по МЗ'!$C$2:$C$10,MATCH(A19&amp;C19,'[1]Нормативные затраты по МЗ'!$A$2:$A$10&amp;'[1]Нормативные затраты по МЗ'!$B$2:$B$10,0))</f>
        <v>315.02</v>
      </c>
      <c r="I19" s="2">
        <f>HLOOKUP($C19,'[1]Параметры ПФ'!$F$3:$K$4,2,FALSE)*'[1]Параметры ПФ'!$G$8</f>
        <v>378.64</v>
      </c>
      <c r="J19" s="2">
        <f t="shared" si="1"/>
        <v>10080.64</v>
      </c>
      <c r="K19" s="2">
        <f>IF(J19&lt;'[1]Параметры ПФ'!$N$13+0.01,'[1]Адаптированные программы'!J19,ROUNDDOWN('[1]Параметры ПФ'!$N$13/IF(H19=0,I19,IF(I19&gt;H19,H19,I19)),0)*IF(H19=0,I19,IF(I19&gt;H19,H19,I19)))</f>
        <v>10080.64</v>
      </c>
      <c r="L19" s="2">
        <f t="shared" si="0"/>
        <v>80645.119999999995</v>
      </c>
      <c r="M19" s="2">
        <f>IF(J19&lt;'[1]Параметры ПФ'!$N$7+0.01,E19*F19*G19,ROUNDDOWN('[1]Параметры ПФ'!$N$7/IF(H19=0,I19,IF(I19&gt;H19,H19,I19)),0)*G19)</f>
        <v>256</v>
      </c>
    </row>
    <row r="20" spans="1:13" ht="17.25" x14ac:dyDescent="0.3">
      <c r="A20" s="2" t="s">
        <v>41</v>
      </c>
      <c r="B20" s="2" t="s">
        <v>51</v>
      </c>
      <c r="C20" s="2" t="s">
        <v>2</v>
      </c>
      <c r="D20" s="2">
        <v>34</v>
      </c>
      <c r="E20" s="2">
        <v>18</v>
      </c>
      <c r="F20" s="2">
        <v>2</v>
      </c>
      <c r="G20" s="2">
        <v>9</v>
      </c>
      <c r="H20" s="2" cm="1">
        <f t="array" ref="H20">INDEX('[1]Нормативные затраты по МЗ'!$C$2:$C$10,MATCH(A20&amp;C20,'[1]Нормативные затраты по МЗ'!$A$2:$A$10&amp;'[1]Нормативные затраты по МЗ'!$B$2:$B$10,0))</f>
        <v>315.02</v>
      </c>
      <c r="I20" s="2">
        <f>HLOOKUP($C20,'[1]Параметры ПФ'!$F$3:$K$4,2,FALSE)*'[1]Параметры ПФ'!$G$8</f>
        <v>378.64</v>
      </c>
      <c r="J20" s="2">
        <f t="shared" si="1"/>
        <v>11340.72</v>
      </c>
      <c r="K20" s="2">
        <f>IF(J20&lt;'[1]Параметры ПФ'!$N$13+0.01,'[1]Адаптированные программы'!J20,ROUNDDOWN('[1]Параметры ПФ'!$N$13/IF(H20=0,I20,IF(I20&gt;H20,H20,I20)),0)*IF(H20=0,I20,IF(I20&gt;H20,H20,I20)))</f>
        <v>11340.72</v>
      </c>
      <c r="L20" s="2">
        <f t="shared" si="0"/>
        <v>102066.48</v>
      </c>
      <c r="M20" s="2">
        <f>IF(J20&lt;'[1]Параметры ПФ'!$N$7+0.01,E20*F20*G20,ROUNDDOWN('[1]Параметры ПФ'!$N$7/IF(H20=0,I20,IF(I20&gt;H20,H20,I20)),0)*G20)</f>
        <v>324</v>
      </c>
    </row>
    <row r="21" spans="1:13" ht="17.25" x14ac:dyDescent="0.3">
      <c r="A21" s="2" t="s">
        <v>41</v>
      </c>
      <c r="B21" s="2" t="s">
        <v>51</v>
      </c>
      <c r="C21" s="2" t="s">
        <v>2</v>
      </c>
      <c r="D21" s="2">
        <v>34</v>
      </c>
      <c r="E21" s="2">
        <v>16</v>
      </c>
      <c r="F21" s="2">
        <v>2</v>
      </c>
      <c r="G21" s="2">
        <v>9</v>
      </c>
      <c r="H21" s="2" cm="1">
        <f t="array" ref="H21">INDEX('[1]Нормативные затраты по МЗ'!$C$2:$C$10,MATCH(A21&amp;C21,'[1]Нормативные затраты по МЗ'!$A$2:$A$10&amp;'[1]Нормативные затраты по МЗ'!$B$2:$B$10,0))</f>
        <v>315.02</v>
      </c>
      <c r="I21" s="2">
        <f>HLOOKUP($C21,'[1]Параметры ПФ'!$F$3:$K$4,2,FALSE)*'[1]Параметры ПФ'!$G$8</f>
        <v>378.64</v>
      </c>
      <c r="J21" s="2">
        <f t="shared" si="1"/>
        <v>10080.64</v>
      </c>
      <c r="K21" s="2">
        <f>IF(J21&lt;'[1]Параметры ПФ'!$N$13+0.01,'[1]Адаптированные программы'!J21,ROUNDDOWN('[1]Параметры ПФ'!$N$13/IF(H21=0,I21,IF(I21&gt;H21,H21,I21)),0)*IF(H21=0,I21,IF(I21&gt;H21,H21,I21)))</f>
        <v>10080.64</v>
      </c>
      <c r="L21" s="2">
        <f t="shared" si="0"/>
        <v>90725.759999999995</v>
      </c>
      <c r="M21" s="2">
        <f>IF(J21&lt;'[1]Параметры ПФ'!$N$7+0.01,E21*F21*G21,ROUNDDOWN('[1]Параметры ПФ'!$N$7/IF(H21=0,I21,IF(I21&gt;H21,H21,I21)),0)*G21)</f>
        <v>288</v>
      </c>
    </row>
    <row r="22" spans="1:13" ht="17.25" x14ac:dyDescent="0.3">
      <c r="A22" s="2" t="s">
        <v>41</v>
      </c>
      <c r="B22" s="2" t="s">
        <v>52</v>
      </c>
      <c r="C22" s="2" t="s">
        <v>2</v>
      </c>
      <c r="D22" s="2">
        <v>34</v>
      </c>
      <c r="E22" s="2">
        <v>18</v>
      </c>
      <c r="F22" s="2">
        <v>2</v>
      </c>
      <c r="G22" s="2">
        <v>9</v>
      </c>
      <c r="H22" s="2" cm="1">
        <f t="array" ref="H22">INDEX('[1]Нормативные затраты по МЗ'!$C$2:$C$10,MATCH(A22&amp;C22,'[1]Нормативные затраты по МЗ'!$A$2:$A$10&amp;'[1]Нормативные затраты по МЗ'!$B$2:$B$10,0))</f>
        <v>315.02</v>
      </c>
      <c r="I22" s="2">
        <f>HLOOKUP($C22,'[1]Параметры ПФ'!$F$3:$K$4,2,FALSE)*'[1]Параметры ПФ'!$G$8</f>
        <v>378.64</v>
      </c>
      <c r="J22" s="2">
        <f t="shared" si="1"/>
        <v>11340.72</v>
      </c>
      <c r="K22" s="2">
        <f>IF(J22&lt;'[1]Параметры ПФ'!$N$13+0.01,'[1]Адаптированные программы'!J22,ROUNDDOWN('[1]Параметры ПФ'!$N$13/IF(H22=0,I22,IF(I22&gt;H22,H22,I22)),0)*IF(H22=0,I22,IF(I22&gt;H22,H22,I22)))</f>
        <v>11340.72</v>
      </c>
      <c r="L22" s="2">
        <f t="shared" si="0"/>
        <v>102066.48</v>
      </c>
      <c r="M22" s="2">
        <f>IF(J22&lt;'[1]Параметры ПФ'!$N$7+0.01,E22*F22*G22,ROUNDDOWN('[1]Параметры ПФ'!$N$7/IF(H22=0,I22,IF(I22&gt;H22,H22,I22)),0)*G22)</f>
        <v>324</v>
      </c>
    </row>
    <row r="23" spans="1:13" ht="17.25" x14ac:dyDescent="0.3">
      <c r="A23" s="2" t="s">
        <v>41</v>
      </c>
      <c r="B23" s="2" t="s">
        <v>52</v>
      </c>
      <c r="C23" s="2" t="s">
        <v>2</v>
      </c>
      <c r="D23" s="2">
        <v>34</v>
      </c>
      <c r="E23" s="2">
        <v>16</v>
      </c>
      <c r="F23" s="2">
        <v>2</v>
      </c>
      <c r="G23" s="2">
        <v>9</v>
      </c>
      <c r="H23" s="2" cm="1">
        <f t="array" ref="H23">INDEX('[1]Нормативные затраты по МЗ'!$C$2:$C$10,MATCH(A23&amp;C23,'[1]Нормативные затраты по МЗ'!$A$2:$A$10&amp;'[1]Нормативные затраты по МЗ'!$B$2:$B$10,0))</f>
        <v>315.02</v>
      </c>
      <c r="I23" s="2">
        <f>HLOOKUP($C23,'[1]Параметры ПФ'!$F$3:$K$4,2,FALSE)*'[1]Параметры ПФ'!$G$8</f>
        <v>378.64</v>
      </c>
      <c r="J23" s="2">
        <f t="shared" si="1"/>
        <v>10080.64</v>
      </c>
      <c r="K23" s="2">
        <f>IF(J23&lt;'[1]Параметры ПФ'!$N$13+0.01,'[1]Адаптированные программы'!J23,ROUNDDOWN('[1]Параметры ПФ'!$N$13/IF(H23=0,I23,IF(I23&gt;H23,H23,I23)),0)*IF(H23=0,I23,IF(I23&gt;H23,H23,I23)))</f>
        <v>10080.64</v>
      </c>
      <c r="L23" s="2">
        <f t="shared" si="0"/>
        <v>90725.759999999995</v>
      </c>
      <c r="M23" s="2">
        <f>IF(J23&lt;'[1]Параметры ПФ'!$N$7+0.01,E23*F23*G23,ROUNDDOWN('[1]Параметры ПФ'!$N$7/IF(H23=0,I23,IF(I23&gt;H23,H23,I23)),0)*G23)</f>
        <v>288</v>
      </c>
    </row>
    <row r="24" spans="1:13" ht="17.25" x14ac:dyDescent="0.3">
      <c r="A24" s="2" t="s">
        <v>41</v>
      </c>
      <c r="B24" s="2" t="s">
        <v>53</v>
      </c>
      <c r="C24" s="2" t="s">
        <v>2</v>
      </c>
      <c r="D24" s="2">
        <v>34</v>
      </c>
      <c r="E24" s="2">
        <v>18</v>
      </c>
      <c r="F24" s="2">
        <v>2</v>
      </c>
      <c r="G24" s="2">
        <v>9</v>
      </c>
      <c r="H24" s="2" cm="1">
        <f t="array" ref="H24">INDEX('[1]Нормативные затраты по МЗ'!$C$2:$C$10,MATCH(A24&amp;C24,'[1]Нормативные затраты по МЗ'!$A$2:$A$10&amp;'[1]Нормативные затраты по МЗ'!$B$2:$B$10,0))</f>
        <v>315.02</v>
      </c>
      <c r="I24" s="2">
        <f>HLOOKUP($C24,'[1]Параметры ПФ'!$F$3:$K$4,2,FALSE)*'[1]Параметры ПФ'!$G$8</f>
        <v>378.64</v>
      </c>
      <c r="J24" s="2">
        <f t="shared" si="1"/>
        <v>11340.72</v>
      </c>
      <c r="K24" s="2">
        <f>IF(J24&lt;'[1]Параметры ПФ'!$N$13+0.01,'[1]Адаптированные программы'!J24,ROUNDDOWN('[1]Параметры ПФ'!$N$13/IF(H24=0,I24,IF(I24&gt;H24,H24,I24)),0)*IF(H24=0,I24,IF(I24&gt;H24,H24,I24)))</f>
        <v>11340.72</v>
      </c>
      <c r="L24" s="2">
        <f t="shared" si="0"/>
        <v>102066.48</v>
      </c>
      <c r="M24" s="2">
        <f>IF(J24&lt;'[1]Параметры ПФ'!$N$7+0.01,E24*F24*G24,ROUNDDOWN('[1]Параметры ПФ'!$N$7/IF(H24=0,I24,IF(I24&gt;H24,H24,I24)),0)*G24)</f>
        <v>324</v>
      </c>
    </row>
    <row r="25" spans="1:13" ht="17.25" x14ac:dyDescent="0.3">
      <c r="A25" s="2" t="s">
        <v>41</v>
      </c>
      <c r="B25" s="2" t="s">
        <v>53</v>
      </c>
      <c r="C25" s="2" t="s">
        <v>2</v>
      </c>
      <c r="D25" s="2">
        <v>34</v>
      </c>
      <c r="E25" s="2">
        <v>16</v>
      </c>
      <c r="F25" s="2">
        <v>2</v>
      </c>
      <c r="G25" s="2">
        <v>9</v>
      </c>
      <c r="H25" s="2" cm="1">
        <f t="array" ref="H25">INDEX('[1]Нормативные затраты по МЗ'!$C$2:$C$10,MATCH(A25&amp;C25,'[1]Нормативные затраты по МЗ'!$A$2:$A$10&amp;'[1]Нормативные затраты по МЗ'!$B$2:$B$10,0))</f>
        <v>315.02</v>
      </c>
      <c r="I25" s="2">
        <f>HLOOKUP($C25,'[1]Параметры ПФ'!$F$3:$K$4,2,FALSE)*'[1]Параметры ПФ'!$G$8</f>
        <v>378.64</v>
      </c>
      <c r="J25" s="2">
        <f t="shared" si="1"/>
        <v>10080.64</v>
      </c>
      <c r="K25" s="2">
        <f>IF(J25&lt;'[1]Параметры ПФ'!$N$13+0.01,'[1]Адаптированные программы'!J25,ROUNDDOWN('[1]Параметры ПФ'!$N$13/IF(H25=0,I25,IF(I25&gt;H25,H25,I25)),0)*IF(H25=0,I25,IF(I25&gt;H25,H25,I25)))</f>
        <v>10080.64</v>
      </c>
      <c r="L25" s="2">
        <f t="shared" si="0"/>
        <v>90725.759999999995</v>
      </c>
      <c r="M25" s="2">
        <f>IF(J25&lt;'[1]Параметры ПФ'!$N$7+0.01,E25*F25*G25,ROUNDDOWN('[1]Параметры ПФ'!$N$7/IF(H25=0,I25,IF(I25&gt;H25,H25,I25)),0)*G25)</f>
        <v>288</v>
      </c>
    </row>
    <row r="26" spans="1:13" ht="17.25" x14ac:dyDescent="0.3">
      <c r="A26" s="2" t="s">
        <v>5</v>
      </c>
      <c r="B26" s="2" t="s">
        <v>54</v>
      </c>
      <c r="C26" s="2" t="s">
        <v>4</v>
      </c>
      <c r="D26" s="2">
        <v>34</v>
      </c>
      <c r="E26" s="2">
        <v>34</v>
      </c>
      <c r="F26" s="2">
        <v>2</v>
      </c>
      <c r="G26" s="2">
        <v>11</v>
      </c>
      <c r="H26" s="2">
        <v>378.64</v>
      </c>
      <c r="I26" s="2">
        <v>378.64</v>
      </c>
      <c r="J26" s="2">
        <f t="shared" si="1"/>
        <v>25747.52</v>
      </c>
      <c r="K26" s="2">
        <f>IF(J26&lt;'[1]Параметры ПФ'!$N$13+0.01,'[1]Адаптированные программы'!J26,ROUNDDOWN('[1]Параметры ПФ'!$N$13/IF(H26=0,I26,IF(I26&gt;H26,H26,I26)),0)*IF(H26=0,I26,IF(I26&gt;H26,H26,I26)))</f>
        <v>25747.52</v>
      </c>
      <c r="L26" s="2">
        <f t="shared" si="0"/>
        <v>283222.72000000003</v>
      </c>
      <c r="M26" s="2">
        <f>IF(J26&lt;'[1]Параметры ПФ'!$N$7+0.01,E26*F26*G26,ROUNDDOWN('[1]Параметры ПФ'!$N$7/IF(H26=0,I26,IF(I26&gt;H26,H26,I26)),0)*G26)</f>
        <v>748</v>
      </c>
    </row>
    <row r="27" spans="1:13" ht="17.25" x14ac:dyDescent="0.3">
      <c r="A27" s="2"/>
      <c r="B27" s="2"/>
      <c r="C27" s="2"/>
      <c r="D27" s="2"/>
      <c r="E27" s="2"/>
      <c r="F27" s="2"/>
      <c r="G27" s="2">
        <f>SUM(G2:G26)</f>
        <v>201</v>
      </c>
      <c r="H27" s="2" t="s">
        <v>40</v>
      </c>
      <c r="I27" s="2" t="s">
        <v>40</v>
      </c>
      <c r="J27" s="2" t="s">
        <v>40</v>
      </c>
      <c r="K27" s="2" t="s">
        <v>40</v>
      </c>
      <c r="L27" s="2">
        <f>SUM(L2:L26)</f>
        <v>2318251.92</v>
      </c>
      <c r="M27" s="2">
        <f>SUM(M2:M26)</f>
        <v>7208</v>
      </c>
    </row>
  </sheetData>
  <pageMargins left="0.31496062992125984" right="0.31496062992125984" top="0.35433070866141736" bottom="0.35433070866141736" header="0.31496062992125984" footer="0.31496062992125984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8F1B8-B1A1-47DC-B2F1-E5138BBB41DD}">
  <dimension ref="A1:J75"/>
  <sheetViews>
    <sheetView tabSelected="1" view="pageBreakPreview" zoomScale="60" zoomScaleNormal="100" workbookViewId="0">
      <selection sqref="A1:J74"/>
    </sheetView>
  </sheetViews>
  <sheetFormatPr defaultRowHeight="15" x14ac:dyDescent="0.25"/>
  <cols>
    <col min="1" max="1" width="15.42578125" customWidth="1"/>
    <col min="2" max="2" width="32.85546875" customWidth="1"/>
    <col min="3" max="3" width="16.28515625" customWidth="1"/>
    <col min="4" max="4" width="4.7109375" customWidth="1"/>
    <col min="5" max="5" width="4.140625" customWidth="1"/>
    <col min="6" max="6" width="3.7109375" customWidth="1"/>
    <col min="7" max="7" width="6.140625" customWidth="1"/>
    <col min="8" max="8" width="6.85546875" customWidth="1"/>
    <col min="9" max="9" width="10.85546875" customWidth="1"/>
    <col min="10" max="10" width="8.140625" customWidth="1"/>
  </cols>
  <sheetData>
    <row r="1" spans="1:10" x14ac:dyDescent="0.25">
      <c r="A1" s="3" t="s">
        <v>111</v>
      </c>
      <c r="B1" s="3" t="s">
        <v>112</v>
      </c>
      <c r="C1" s="3" t="s">
        <v>113</v>
      </c>
      <c r="D1" s="3"/>
      <c r="E1" s="3"/>
      <c r="F1" s="3"/>
      <c r="G1" s="3"/>
      <c r="H1" s="3"/>
      <c r="I1" s="3"/>
      <c r="J1" s="3"/>
    </row>
    <row r="2" spans="1:10" x14ac:dyDescent="0.25">
      <c r="A2" s="3" t="s">
        <v>41</v>
      </c>
      <c r="B2" s="3" t="s">
        <v>55</v>
      </c>
      <c r="C2" s="3" t="s">
        <v>2</v>
      </c>
      <c r="D2" s="3">
        <v>34</v>
      </c>
      <c r="E2" s="3">
        <v>18</v>
      </c>
      <c r="F2" s="3">
        <v>2</v>
      </c>
      <c r="G2" s="3">
        <v>6</v>
      </c>
      <c r="H2" s="3" cm="1">
        <f t="array" ref="H2">INDEX('[1]Нормативные затраты по МЗ'!$C$2:$C$10,MATCH(A2&amp;C2,'[1]Нормативные затраты по МЗ'!$A$2:$A$10&amp;'[1]Нормативные затраты по МЗ'!$B$2:$B$10,0))</f>
        <v>315.02</v>
      </c>
      <c r="I2" s="3">
        <f t="shared" ref="I2:I74" si="0">E2*F2*G2*H2</f>
        <v>68044.319999999992</v>
      </c>
      <c r="J2" s="3">
        <f t="shared" ref="J2:J74" si="1">E2*F2*G2</f>
        <v>216</v>
      </c>
    </row>
    <row r="3" spans="1:10" x14ac:dyDescent="0.25">
      <c r="A3" s="3" t="s">
        <v>41</v>
      </c>
      <c r="B3" s="3" t="s">
        <v>55</v>
      </c>
      <c r="C3" s="3" t="s">
        <v>2</v>
      </c>
      <c r="D3" s="3">
        <v>34</v>
      </c>
      <c r="E3" s="3">
        <v>16</v>
      </c>
      <c r="F3" s="3">
        <v>2</v>
      </c>
      <c r="G3" s="3">
        <v>6</v>
      </c>
      <c r="H3" s="3" cm="1">
        <f t="array" ref="H3">INDEX('[1]Нормативные затраты по МЗ'!$C$2:$C$10,MATCH(A3&amp;C3,'[1]Нормативные затраты по МЗ'!$A$2:$A$10&amp;'[1]Нормативные затраты по МЗ'!$B$2:$B$10,0))</f>
        <v>315.02</v>
      </c>
      <c r="I3" s="3">
        <f t="shared" si="0"/>
        <v>60483.839999999997</v>
      </c>
      <c r="J3" s="3">
        <f t="shared" si="1"/>
        <v>192</v>
      </c>
    </row>
    <row r="4" spans="1:10" x14ac:dyDescent="0.25">
      <c r="A4" s="3" t="s">
        <v>41</v>
      </c>
      <c r="B4" s="3" t="s">
        <v>56</v>
      </c>
      <c r="C4" s="3" t="s">
        <v>2</v>
      </c>
      <c r="D4" s="3">
        <v>34</v>
      </c>
      <c r="E4" s="3">
        <v>18</v>
      </c>
      <c r="F4" s="3">
        <v>2</v>
      </c>
      <c r="G4" s="3">
        <v>6</v>
      </c>
      <c r="H4" s="3" cm="1">
        <f t="array" ref="H4">INDEX('[1]Нормативные затраты по МЗ'!$C$2:$C$10,MATCH(A4&amp;C4,'[1]Нормативные затраты по МЗ'!$A$2:$A$10&amp;'[1]Нормативные затраты по МЗ'!$B$2:$B$10,0))</f>
        <v>315.02</v>
      </c>
      <c r="I4" s="3">
        <f t="shared" si="0"/>
        <v>68044.319999999992</v>
      </c>
      <c r="J4" s="3">
        <f t="shared" si="1"/>
        <v>216</v>
      </c>
    </row>
    <row r="5" spans="1:10" x14ac:dyDescent="0.25">
      <c r="A5" s="3" t="s">
        <v>41</v>
      </c>
      <c r="B5" s="3" t="s">
        <v>56</v>
      </c>
      <c r="C5" s="3" t="s">
        <v>2</v>
      </c>
      <c r="D5" s="3">
        <v>34</v>
      </c>
      <c r="E5" s="3">
        <v>16</v>
      </c>
      <c r="F5" s="3">
        <v>2</v>
      </c>
      <c r="G5" s="3">
        <v>6</v>
      </c>
      <c r="H5" s="3" cm="1">
        <f t="array" ref="H5">INDEX('[1]Нормативные затраты по МЗ'!$C$2:$C$10,MATCH(A5&amp;C5,'[1]Нормативные затраты по МЗ'!$A$2:$A$10&amp;'[1]Нормативные затраты по МЗ'!$B$2:$B$10,0))</f>
        <v>315.02</v>
      </c>
      <c r="I5" s="3">
        <f t="shared" si="0"/>
        <v>60483.839999999997</v>
      </c>
      <c r="J5" s="3">
        <f t="shared" si="1"/>
        <v>192</v>
      </c>
    </row>
    <row r="6" spans="1:10" x14ac:dyDescent="0.25">
      <c r="A6" s="3" t="s">
        <v>41</v>
      </c>
      <c r="B6" s="3" t="s">
        <v>57</v>
      </c>
      <c r="C6" s="3" t="s">
        <v>2</v>
      </c>
      <c r="D6" s="3">
        <v>34</v>
      </c>
      <c r="E6" s="3">
        <v>18</v>
      </c>
      <c r="F6" s="3">
        <v>2</v>
      </c>
      <c r="G6" s="3">
        <v>3</v>
      </c>
      <c r="H6" s="3" cm="1">
        <f t="array" ref="H6">INDEX('[1]Нормативные затраты по МЗ'!$C$2:$C$10,MATCH(A6&amp;C6,'[1]Нормативные затраты по МЗ'!$A$2:$A$10&amp;'[1]Нормативные затраты по МЗ'!$B$2:$B$10,0))</f>
        <v>315.02</v>
      </c>
      <c r="I6" s="3">
        <f t="shared" si="0"/>
        <v>34022.159999999996</v>
      </c>
      <c r="J6" s="3">
        <f t="shared" si="1"/>
        <v>108</v>
      </c>
    </row>
    <row r="7" spans="1:10" x14ac:dyDescent="0.25">
      <c r="A7" s="3" t="s">
        <v>41</v>
      </c>
      <c r="B7" s="3" t="s">
        <v>57</v>
      </c>
      <c r="C7" s="3" t="s">
        <v>2</v>
      </c>
      <c r="D7" s="3">
        <v>34</v>
      </c>
      <c r="E7" s="3">
        <v>16</v>
      </c>
      <c r="F7" s="3">
        <v>2</v>
      </c>
      <c r="G7" s="3">
        <v>3</v>
      </c>
      <c r="H7" s="3" cm="1">
        <f t="array" ref="H7">INDEX('[1]Нормативные затраты по МЗ'!$C$2:$C$10,MATCH(A7&amp;C7,'[1]Нормативные затраты по МЗ'!$A$2:$A$10&amp;'[1]Нормативные затраты по МЗ'!$B$2:$B$10,0))</f>
        <v>315.02</v>
      </c>
      <c r="I7" s="3">
        <f t="shared" si="0"/>
        <v>30241.919999999998</v>
      </c>
      <c r="J7" s="3">
        <f t="shared" si="1"/>
        <v>96</v>
      </c>
    </row>
    <row r="8" spans="1:10" x14ac:dyDescent="0.25">
      <c r="A8" s="3" t="s">
        <v>41</v>
      </c>
      <c r="B8" s="3" t="s">
        <v>58</v>
      </c>
      <c r="C8" s="3" t="s">
        <v>2</v>
      </c>
      <c r="D8" s="3">
        <v>34</v>
      </c>
      <c r="E8" s="3">
        <v>18</v>
      </c>
      <c r="F8" s="3">
        <v>2</v>
      </c>
      <c r="G8" s="3">
        <v>6</v>
      </c>
      <c r="H8" s="3" cm="1">
        <f t="array" ref="H8">INDEX('[1]Нормативные затраты по МЗ'!$C$2:$C$10,MATCH(A8&amp;C8,'[1]Нормативные затраты по МЗ'!$A$2:$A$10&amp;'[1]Нормативные затраты по МЗ'!$B$2:$B$10,0))</f>
        <v>315.02</v>
      </c>
      <c r="I8" s="3">
        <f t="shared" si="0"/>
        <v>68044.319999999992</v>
      </c>
      <c r="J8" s="3">
        <f t="shared" si="1"/>
        <v>216</v>
      </c>
    </row>
    <row r="9" spans="1:10" x14ac:dyDescent="0.25">
      <c r="A9" s="3" t="s">
        <v>41</v>
      </c>
      <c r="B9" s="3" t="s">
        <v>58</v>
      </c>
      <c r="C9" s="3" t="s">
        <v>2</v>
      </c>
      <c r="D9" s="3">
        <v>34</v>
      </c>
      <c r="E9" s="3">
        <v>16</v>
      </c>
      <c r="F9" s="3">
        <v>2</v>
      </c>
      <c r="G9" s="3">
        <v>6</v>
      </c>
      <c r="H9" s="3" cm="1">
        <f t="array" ref="H9">INDEX('[1]Нормативные затраты по МЗ'!$C$2:$C$10,MATCH(A9&amp;C9,'[1]Нормативные затраты по МЗ'!$A$2:$A$10&amp;'[1]Нормативные затраты по МЗ'!$B$2:$B$10,0))</f>
        <v>315.02</v>
      </c>
      <c r="I9" s="3">
        <f t="shared" si="0"/>
        <v>60483.839999999997</v>
      </c>
      <c r="J9" s="3">
        <f t="shared" si="1"/>
        <v>192</v>
      </c>
    </row>
    <row r="10" spans="1:10" x14ac:dyDescent="0.25">
      <c r="A10" s="3" t="s">
        <v>41</v>
      </c>
      <c r="B10" s="3" t="s">
        <v>59</v>
      </c>
      <c r="C10" s="3" t="s">
        <v>2</v>
      </c>
      <c r="D10" s="3">
        <v>34</v>
      </c>
      <c r="E10" s="3">
        <v>18</v>
      </c>
      <c r="F10" s="3">
        <v>2</v>
      </c>
      <c r="G10" s="3">
        <v>6</v>
      </c>
      <c r="H10" s="3" cm="1">
        <f t="array" ref="H10">INDEX('[1]Нормативные затраты по МЗ'!$C$2:$C$10,MATCH(A10&amp;C10,'[1]Нормативные затраты по МЗ'!$A$2:$A$10&amp;'[1]Нормативные затраты по МЗ'!$B$2:$B$10,0))</f>
        <v>315.02</v>
      </c>
      <c r="I10" s="3">
        <f t="shared" si="0"/>
        <v>68044.319999999992</v>
      </c>
      <c r="J10" s="3">
        <f t="shared" si="1"/>
        <v>216</v>
      </c>
    </row>
    <row r="11" spans="1:10" x14ac:dyDescent="0.25">
      <c r="A11" s="3" t="s">
        <v>41</v>
      </c>
      <c r="B11" s="3" t="s">
        <v>59</v>
      </c>
      <c r="C11" s="3" t="s">
        <v>2</v>
      </c>
      <c r="D11" s="3">
        <v>34</v>
      </c>
      <c r="E11" s="3">
        <v>16</v>
      </c>
      <c r="F11" s="3">
        <v>2</v>
      </c>
      <c r="G11" s="3">
        <v>6</v>
      </c>
      <c r="H11" s="3" cm="1">
        <f t="array" ref="H11">INDEX('[1]Нормативные затраты по МЗ'!$C$2:$C$10,MATCH(A11&amp;C11,'[1]Нормативные затраты по МЗ'!$A$2:$A$10&amp;'[1]Нормативные затраты по МЗ'!$B$2:$B$10,0))</f>
        <v>315.02</v>
      </c>
      <c r="I11" s="3">
        <f t="shared" si="0"/>
        <v>60483.839999999997</v>
      </c>
      <c r="J11" s="3">
        <f t="shared" si="1"/>
        <v>192</v>
      </c>
    </row>
    <row r="12" spans="1:10" x14ac:dyDescent="0.25">
      <c r="A12" s="3" t="s">
        <v>41</v>
      </c>
      <c r="B12" s="3" t="s">
        <v>60</v>
      </c>
      <c r="C12" s="3" t="s">
        <v>2</v>
      </c>
      <c r="D12" s="3">
        <v>34</v>
      </c>
      <c r="E12" s="3">
        <v>18</v>
      </c>
      <c r="F12" s="3">
        <v>2</v>
      </c>
      <c r="G12" s="3">
        <v>6</v>
      </c>
      <c r="H12" s="3" cm="1">
        <f t="array" ref="H12">INDEX('[1]Нормативные затраты по МЗ'!$C$2:$C$10,MATCH(A12&amp;C12,'[1]Нормативные затраты по МЗ'!$A$2:$A$10&amp;'[1]Нормативные затраты по МЗ'!$B$2:$B$10,0))</f>
        <v>315.02</v>
      </c>
      <c r="I12" s="3">
        <f t="shared" si="0"/>
        <v>68044.319999999992</v>
      </c>
      <c r="J12" s="3">
        <f t="shared" si="1"/>
        <v>216</v>
      </c>
    </row>
    <row r="13" spans="1:10" x14ac:dyDescent="0.25">
      <c r="A13" s="3" t="s">
        <v>41</v>
      </c>
      <c r="B13" s="3" t="s">
        <v>60</v>
      </c>
      <c r="C13" s="3" t="s">
        <v>2</v>
      </c>
      <c r="D13" s="3">
        <v>34</v>
      </c>
      <c r="E13" s="3">
        <v>16</v>
      </c>
      <c r="F13" s="3">
        <v>2</v>
      </c>
      <c r="G13" s="3">
        <v>6</v>
      </c>
      <c r="H13" s="3" cm="1">
        <f t="array" ref="H13">INDEX('[1]Нормативные затраты по МЗ'!$C$2:$C$10,MATCH(A13&amp;C13,'[1]Нормативные затраты по МЗ'!$A$2:$A$10&amp;'[1]Нормативные затраты по МЗ'!$B$2:$B$10,0))</f>
        <v>315.02</v>
      </c>
      <c r="I13" s="3">
        <f t="shared" si="0"/>
        <v>60483.839999999997</v>
      </c>
      <c r="J13" s="3">
        <f t="shared" si="1"/>
        <v>192</v>
      </c>
    </row>
    <row r="14" spans="1:10" x14ac:dyDescent="0.25">
      <c r="A14" s="3" t="s">
        <v>41</v>
      </c>
      <c r="B14" s="3" t="s">
        <v>61</v>
      </c>
      <c r="C14" s="3" t="s">
        <v>2</v>
      </c>
      <c r="D14" s="3">
        <v>34</v>
      </c>
      <c r="E14" s="3">
        <v>18</v>
      </c>
      <c r="F14" s="3">
        <v>2</v>
      </c>
      <c r="G14" s="3">
        <v>6</v>
      </c>
      <c r="H14" s="3" cm="1">
        <f t="array" ref="H14">INDEX('[1]Нормативные затраты по МЗ'!$C$2:$C$10,MATCH(A14&amp;C14,'[1]Нормативные затраты по МЗ'!$A$2:$A$10&amp;'[1]Нормативные затраты по МЗ'!$B$2:$B$10,0))</f>
        <v>315.02</v>
      </c>
      <c r="I14" s="3">
        <f t="shared" si="0"/>
        <v>68044.319999999992</v>
      </c>
      <c r="J14" s="3">
        <f t="shared" si="1"/>
        <v>216</v>
      </c>
    </row>
    <row r="15" spans="1:10" x14ac:dyDescent="0.25">
      <c r="A15" s="3" t="s">
        <v>41</v>
      </c>
      <c r="B15" s="3" t="s">
        <v>61</v>
      </c>
      <c r="C15" s="3" t="s">
        <v>2</v>
      </c>
      <c r="D15" s="3">
        <v>34</v>
      </c>
      <c r="E15" s="3">
        <v>16</v>
      </c>
      <c r="F15" s="3">
        <v>2</v>
      </c>
      <c r="G15" s="3">
        <v>6</v>
      </c>
      <c r="H15" s="3" cm="1">
        <f t="array" ref="H15">INDEX('[1]Нормативные затраты по МЗ'!$C$2:$C$10,MATCH(A15&amp;C15,'[1]Нормативные затраты по МЗ'!$A$2:$A$10&amp;'[1]Нормативные затраты по МЗ'!$B$2:$B$10,0))</f>
        <v>315.02</v>
      </c>
      <c r="I15" s="3">
        <f t="shared" si="0"/>
        <v>60483.839999999997</v>
      </c>
      <c r="J15" s="3">
        <f t="shared" si="1"/>
        <v>192</v>
      </c>
    </row>
    <row r="16" spans="1:10" x14ac:dyDescent="0.25">
      <c r="A16" s="3" t="s">
        <v>41</v>
      </c>
      <c r="B16" s="3" t="s">
        <v>62</v>
      </c>
      <c r="C16" s="3" t="s">
        <v>2</v>
      </c>
      <c r="D16" s="3">
        <v>34</v>
      </c>
      <c r="E16" s="3">
        <v>18</v>
      </c>
      <c r="F16" s="3">
        <v>2</v>
      </c>
      <c r="G16" s="3">
        <v>4</v>
      </c>
      <c r="H16" s="3" cm="1">
        <f t="array" ref="H16">INDEX('[1]Нормативные затраты по МЗ'!$C$2:$C$10,MATCH(A16&amp;C16,'[1]Нормативные затраты по МЗ'!$A$2:$A$10&amp;'[1]Нормативные затраты по МЗ'!$B$2:$B$10,0))</f>
        <v>315.02</v>
      </c>
      <c r="I16" s="3">
        <f t="shared" si="0"/>
        <v>45362.879999999997</v>
      </c>
      <c r="J16" s="3">
        <f t="shared" si="1"/>
        <v>144</v>
      </c>
    </row>
    <row r="17" spans="1:10" x14ac:dyDescent="0.25">
      <c r="A17" s="3" t="s">
        <v>41</v>
      </c>
      <c r="B17" s="3" t="s">
        <v>62</v>
      </c>
      <c r="C17" s="3" t="s">
        <v>2</v>
      </c>
      <c r="D17" s="3">
        <v>34</v>
      </c>
      <c r="E17" s="3">
        <v>16</v>
      </c>
      <c r="F17" s="3">
        <v>2</v>
      </c>
      <c r="G17" s="3">
        <v>4</v>
      </c>
      <c r="H17" s="3" cm="1">
        <f t="array" ref="H17">INDEX('[1]Нормативные затраты по МЗ'!$C$2:$C$10,MATCH(A17&amp;C17,'[1]Нормативные затраты по МЗ'!$A$2:$A$10&amp;'[1]Нормативные затраты по МЗ'!$B$2:$B$10,0))</f>
        <v>315.02</v>
      </c>
      <c r="I17" s="3">
        <f t="shared" si="0"/>
        <v>40322.559999999998</v>
      </c>
      <c r="J17" s="3">
        <f t="shared" si="1"/>
        <v>128</v>
      </c>
    </row>
    <row r="18" spans="1:10" x14ac:dyDescent="0.25">
      <c r="A18" s="3" t="s">
        <v>41</v>
      </c>
      <c r="B18" s="3" t="s">
        <v>63</v>
      </c>
      <c r="C18" s="3" t="s">
        <v>2</v>
      </c>
      <c r="D18" s="3">
        <v>34</v>
      </c>
      <c r="E18" s="3">
        <v>18</v>
      </c>
      <c r="F18" s="3">
        <v>2</v>
      </c>
      <c r="G18" s="3">
        <v>4</v>
      </c>
      <c r="H18" s="3" cm="1">
        <f t="array" ref="H18">INDEX('[1]Нормативные затраты по МЗ'!$C$2:$C$10,MATCH(A18&amp;C18,'[1]Нормативные затраты по МЗ'!$A$2:$A$10&amp;'[1]Нормативные затраты по МЗ'!$B$2:$B$10,0))</f>
        <v>315.02</v>
      </c>
      <c r="I18" s="3">
        <f t="shared" si="0"/>
        <v>45362.879999999997</v>
      </c>
      <c r="J18" s="3">
        <f t="shared" si="1"/>
        <v>144</v>
      </c>
    </row>
    <row r="19" spans="1:10" x14ac:dyDescent="0.25">
      <c r="A19" s="3" t="s">
        <v>41</v>
      </c>
      <c r="B19" s="3" t="s">
        <v>64</v>
      </c>
      <c r="C19" s="3" t="s">
        <v>2</v>
      </c>
      <c r="D19" s="3">
        <v>34</v>
      </c>
      <c r="E19" s="3">
        <v>16</v>
      </c>
      <c r="F19" s="3">
        <v>2</v>
      </c>
      <c r="G19" s="3">
        <v>4</v>
      </c>
      <c r="H19" s="3" cm="1">
        <f t="array" ref="H19">INDEX('[1]Нормативные затраты по МЗ'!$C$2:$C$10,MATCH(A19&amp;C19,'[1]Нормативные затраты по МЗ'!$A$2:$A$10&amp;'[1]Нормативные затраты по МЗ'!$B$2:$B$10,0))</f>
        <v>315.02</v>
      </c>
      <c r="I19" s="3">
        <f t="shared" si="0"/>
        <v>40322.559999999998</v>
      </c>
      <c r="J19" s="3">
        <f t="shared" si="1"/>
        <v>128</v>
      </c>
    </row>
    <row r="20" spans="1:10" x14ac:dyDescent="0.25">
      <c r="A20" s="3" t="s">
        <v>41</v>
      </c>
      <c r="B20" s="3" t="s">
        <v>51</v>
      </c>
      <c r="C20" s="3" t="s">
        <v>2</v>
      </c>
      <c r="D20" s="3">
        <v>34</v>
      </c>
      <c r="E20" s="3">
        <v>18</v>
      </c>
      <c r="F20" s="3">
        <v>2</v>
      </c>
      <c r="G20" s="3">
        <v>4</v>
      </c>
      <c r="H20" s="3" cm="1">
        <f t="array" ref="H20">INDEX('[1]Нормативные затраты по МЗ'!$C$2:$C$10,MATCH(A20&amp;C20,'[1]Нормативные затраты по МЗ'!$A$2:$A$10&amp;'[1]Нормативные затраты по МЗ'!$B$2:$B$10,0))</f>
        <v>315.02</v>
      </c>
      <c r="I20" s="3">
        <f t="shared" si="0"/>
        <v>45362.879999999997</v>
      </c>
      <c r="J20" s="3">
        <f t="shared" si="1"/>
        <v>144</v>
      </c>
    </row>
    <row r="21" spans="1:10" x14ac:dyDescent="0.25">
      <c r="A21" s="3" t="s">
        <v>41</v>
      </c>
      <c r="B21" s="3" t="s">
        <v>51</v>
      </c>
      <c r="C21" s="3" t="s">
        <v>2</v>
      </c>
      <c r="D21" s="3">
        <v>34</v>
      </c>
      <c r="E21" s="3">
        <v>16</v>
      </c>
      <c r="F21" s="3">
        <v>2</v>
      </c>
      <c r="G21" s="3">
        <v>4</v>
      </c>
      <c r="H21" s="3" cm="1">
        <f t="array" ref="H21">INDEX('[1]Нормативные затраты по МЗ'!$C$2:$C$10,MATCH(A21&amp;C21,'[1]Нормативные затраты по МЗ'!$A$2:$A$10&amp;'[1]Нормативные затраты по МЗ'!$B$2:$B$10,0))</f>
        <v>315.02</v>
      </c>
      <c r="I21" s="3">
        <f t="shared" si="0"/>
        <v>40322.559999999998</v>
      </c>
      <c r="J21" s="3">
        <f t="shared" si="1"/>
        <v>128</v>
      </c>
    </row>
    <row r="22" spans="1:10" x14ac:dyDescent="0.25">
      <c r="A22" s="3" t="s">
        <v>41</v>
      </c>
      <c r="B22" s="3" t="s">
        <v>65</v>
      </c>
      <c r="C22" s="3" t="s">
        <v>2</v>
      </c>
      <c r="D22" s="3">
        <v>34</v>
      </c>
      <c r="E22" s="3">
        <v>18</v>
      </c>
      <c r="F22" s="3">
        <v>2</v>
      </c>
      <c r="G22" s="3">
        <v>10</v>
      </c>
      <c r="H22" s="3" cm="1">
        <f t="array" ref="H22">INDEX('[1]Нормативные затраты по МЗ'!$C$2:$C$10,MATCH(A22&amp;C22,'[1]Нормативные затраты по МЗ'!$A$2:$A$10&amp;'[1]Нормативные затраты по МЗ'!$B$2:$B$10,0))</f>
        <v>315.02</v>
      </c>
      <c r="I22" s="3">
        <f t="shared" si="0"/>
        <v>113407.2</v>
      </c>
      <c r="J22" s="3">
        <f t="shared" si="1"/>
        <v>360</v>
      </c>
    </row>
    <row r="23" spans="1:10" x14ac:dyDescent="0.25">
      <c r="A23" s="3" t="s">
        <v>41</v>
      </c>
      <c r="B23" s="3" t="s">
        <v>65</v>
      </c>
      <c r="C23" s="3" t="s">
        <v>2</v>
      </c>
      <c r="D23" s="3">
        <v>34</v>
      </c>
      <c r="E23" s="3">
        <v>16</v>
      </c>
      <c r="F23" s="3">
        <v>2</v>
      </c>
      <c r="G23" s="3">
        <v>10</v>
      </c>
      <c r="H23" s="3" cm="1">
        <f t="array" ref="H23">INDEX('[1]Нормативные затраты по МЗ'!$C$2:$C$10,MATCH(A23&amp;C23,'[1]Нормативные затраты по МЗ'!$A$2:$A$10&amp;'[1]Нормативные затраты по МЗ'!$B$2:$B$10,0))</f>
        <v>315.02</v>
      </c>
      <c r="I23" s="3">
        <f t="shared" si="0"/>
        <v>100806.39999999999</v>
      </c>
      <c r="J23" s="3">
        <f t="shared" si="1"/>
        <v>320</v>
      </c>
    </row>
    <row r="24" spans="1:10" x14ac:dyDescent="0.25">
      <c r="A24" s="3" t="s">
        <v>41</v>
      </c>
      <c r="B24" s="3" t="s">
        <v>66</v>
      </c>
      <c r="C24" s="3" t="s">
        <v>2</v>
      </c>
      <c r="D24" s="3">
        <v>34</v>
      </c>
      <c r="E24" s="3">
        <v>18</v>
      </c>
      <c r="F24" s="3">
        <v>2</v>
      </c>
      <c r="G24" s="3">
        <v>9</v>
      </c>
      <c r="H24" s="3" cm="1">
        <f t="array" ref="H24">INDEX('[1]Нормативные затраты по МЗ'!$C$2:$C$10,MATCH(A24&amp;C24,'[1]Нормативные затраты по МЗ'!$A$2:$A$10&amp;'[1]Нормативные затраты по МЗ'!$B$2:$B$10,0))</f>
        <v>315.02</v>
      </c>
      <c r="I24" s="3">
        <f t="shared" si="0"/>
        <v>102066.48</v>
      </c>
      <c r="J24" s="3">
        <f t="shared" si="1"/>
        <v>324</v>
      </c>
    </row>
    <row r="25" spans="1:10" x14ac:dyDescent="0.25">
      <c r="A25" s="3" t="s">
        <v>41</v>
      </c>
      <c r="B25" s="3" t="s">
        <v>66</v>
      </c>
      <c r="C25" s="3" t="s">
        <v>2</v>
      </c>
      <c r="D25" s="3">
        <v>34</v>
      </c>
      <c r="E25" s="3">
        <v>16</v>
      </c>
      <c r="F25" s="3">
        <v>2</v>
      </c>
      <c r="G25" s="3">
        <v>9</v>
      </c>
      <c r="H25" s="3" cm="1">
        <f t="array" ref="H25">INDEX('[1]Нормативные затраты по МЗ'!$C$2:$C$10,MATCH(A25&amp;C25,'[1]Нормативные затраты по МЗ'!$A$2:$A$10&amp;'[1]Нормативные затраты по МЗ'!$B$2:$B$10,0))</f>
        <v>315.02</v>
      </c>
      <c r="I25" s="3">
        <f t="shared" si="0"/>
        <v>90725.759999999995</v>
      </c>
      <c r="J25" s="3">
        <f t="shared" si="1"/>
        <v>288</v>
      </c>
    </row>
    <row r="26" spans="1:10" x14ac:dyDescent="0.25">
      <c r="A26" s="3" t="s">
        <v>5</v>
      </c>
      <c r="B26" s="3" t="s">
        <v>67</v>
      </c>
      <c r="C26" s="3" t="s">
        <v>24</v>
      </c>
      <c r="D26" s="3">
        <v>34</v>
      </c>
      <c r="E26" s="3">
        <v>34</v>
      </c>
      <c r="F26" s="3">
        <v>2</v>
      </c>
      <c r="G26" s="3">
        <v>9</v>
      </c>
      <c r="H26" s="3" cm="1">
        <f t="array" ref="H26">INDEX('[1]Нормативные затраты по МЗ'!$C$2:$C$10,MATCH(A26&amp;C26,'[1]Нормативные затраты по МЗ'!$A$2:$A$10&amp;'[1]Нормативные затраты по МЗ'!$B$2:$B$10,0))</f>
        <v>189.32</v>
      </c>
      <c r="I26" s="3">
        <f t="shared" si="0"/>
        <v>115863.84</v>
      </c>
      <c r="J26" s="3">
        <f t="shared" si="1"/>
        <v>612</v>
      </c>
    </row>
    <row r="27" spans="1:10" x14ac:dyDescent="0.25">
      <c r="A27" s="3" t="s">
        <v>5</v>
      </c>
      <c r="B27" s="3" t="s">
        <v>68</v>
      </c>
      <c r="C27" s="3" t="s">
        <v>24</v>
      </c>
      <c r="D27" s="3">
        <v>34</v>
      </c>
      <c r="E27" s="3">
        <v>34</v>
      </c>
      <c r="F27" s="3">
        <v>2</v>
      </c>
      <c r="G27" s="3">
        <v>24</v>
      </c>
      <c r="H27" s="3" cm="1">
        <f t="array" ref="H27">INDEX('[1]Нормативные затраты по МЗ'!$C$2:$C$10,MATCH(A27&amp;C27,'[1]Нормативные затраты по МЗ'!$A$2:$A$10&amp;'[1]Нормативные затраты по МЗ'!$B$2:$B$10,0))</f>
        <v>189.32</v>
      </c>
      <c r="I27" s="3">
        <f t="shared" si="0"/>
        <v>308970.23999999999</v>
      </c>
      <c r="J27" s="3">
        <f t="shared" si="1"/>
        <v>1632</v>
      </c>
    </row>
    <row r="28" spans="1:10" x14ac:dyDescent="0.25">
      <c r="A28" s="3" t="s">
        <v>5</v>
      </c>
      <c r="B28" s="3" t="s">
        <v>69</v>
      </c>
      <c r="C28" s="3" t="s">
        <v>24</v>
      </c>
      <c r="D28" s="3">
        <v>34</v>
      </c>
      <c r="E28" s="3">
        <v>34</v>
      </c>
      <c r="F28" s="3">
        <v>4</v>
      </c>
      <c r="G28" s="3">
        <v>12</v>
      </c>
      <c r="H28" s="3" cm="1">
        <f t="array" ref="H28">INDEX('[1]Нормативные затраты по МЗ'!$C$2:$C$10,MATCH(A28&amp;C28,'[1]Нормативные затраты по МЗ'!$A$2:$A$10&amp;'[1]Нормативные затраты по МЗ'!$B$2:$B$10,0))</f>
        <v>189.32</v>
      </c>
      <c r="I28" s="3">
        <f t="shared" si="0"/>
        <v>308970.23999999999</v>
      </c>
      <c r="J28" s="3">
        <f t="shared" si="1"/>
        <v>1632</v>
      </c>
    </row>
    <row r="29" spans="1:10" x14ac:dyDescent="0.25">
      <c r="A29" s="3" t="s">
        <v>5</v>
      </c>
      <c r="B29" s="3" t="s">
        <v>70</v>
      </c>
      <c r="C29" s="3" t="s">
        <v>24</v>
      </c>
      <c r="D29" s="3">
        <v>34</v>
      </c>
      <c r="E29" s="3">
        <v>34</v>
      </c>
      <c r="F29" s="3">
        <v>4</v>
      </c>
      <c r="G29" s="3">
        <v>12</v>
      </c>
      <c r="H29" s="3" cm="1">
        <f t="array" ref="H29">INDEX('[1]Нормативные затраты по МЗ'!$C$2:$C$10,MATCH(A29&amp;C29,'[1]Нормативные затраты по МЗ'!$A$2:$A$10&amp;'[1]Нормативные затраты по МЗ'!$B$2:$B$10,0))</f>
        <v>189.32</v>
      </c>
      <c r="I29" s="3">
        <f t="shared" si="0"/>
        <v>308970.23999999999</v>
      </c>
      <c r="J29" s="3">
        <f t="shared" si="1"/>
        <v>1632</v>
      </c>
    </row>
    <row r="30" spans="1:10" x14ac:dyDescent="0.25">
      <c r="A30" s="3" t="s">
        <v>5</v>
      </c>
      <c r="B30" s="3" t="s">
        <v>71</v>
      </c>
      <c r="C30" s="3" t="s">
        <v>24</v>
      </c>
      <c r="D30" s="3">
        <v>34</v>
      </c>
      <c r="E30" s="3">
        <v>34</v>
      </c>
      <c r="F30" s="3">
        <v>4</v>
      </c>
      <c r="G30" s="3">
        <v>12</v>
      </c>
      <c r="H30" s="3" cm="1">
        <f t="array" ref="H30">INDEX('[1]Нормативные затраты по МЗ'!$C$2:$C$10,MATCH(A30&amp;C30,'[1]Нормативные затраты по МЗ'!$A$2:$A$10&amp;'[1]Нормативные затраты по МЗ'!$B$2:$B$10,0))</f>
        <v>189.32</v>
      </c>
      <c r="I30" s="3">
        <f t="shared" si="0"/>
        <v>308970.23999999999</v>
      </c>
      <c r="J30" s="3">
        <f t="shared" si="1"/>
        <v>1632</v>
      </c>
    </row>
    <row r="31" spans="1:10" x14ac:dyDescent="0.25">
      <c r="A31" s="3" t="s">
        <v>5</v>
      </c>
      <c r="B31" s="3" t="s">
        <v>72</v>
      </c>
      <c r="C31" s="3" t="s">
        <v>24</v>
      </c>
      <c r="D31" s="3">
        <v>34</v>
      </c>
      <c r="E31" s="3">
        <v>34</v>
      </c>
      <c r="F31" s="3">
        <v>2</v>
      </c>
      <c r="G31" s="3">
        <v>12</v>
      </c>
      <c r="H31" s="3" cm="1">
        <f t="array" ref="H31">INDEX('[1]Нормативные затраты по МЗ'!$C$2:$C$10,MATCH(A31&amp;C31,'[1]Нормативные затраты по МЗ'!$A$2:$A$10&amp;'[1]Нормативные затраты по МЗ'!$B$2:$B$10,0))</f>
        <v>189.32</v>
      </c>
      <c r="I31" s="3">
        <f t="shared" si="0"/>
        <v>154485.12</v>
      </c>
      <c r="J31" s="3">
        <f t="shared" si="1"/>
        <v>816</v>
      </c>
    </row>
    <row r="32" spans="1:10" x14ac:dyDescent="0.25">
      <c r="A32" s="3" t="s">
        <v>5</v>
      </c>
      <c r="B32" s="3" t="s">
        <v>73</v>
      </c>
      <c r="C32" s="3" t="s">
        <v>24</v>
      </c>
      <c r="D32" s="3">
        <v>34</v>
      </c>
      <c r="E32" s="3">
        <v>34</v>
      </c>
      <c r="F32" s="3">
        <v>4</v>
      </c>
      <c r="G32" s="3">
        <v>12</v>
      </c>
      <c r="H32" s="3" cm="1">
        <f t="array" ref="H32">INDEX('[1]Нормативные затраты по МЗ'!$C$2:$C$10,MATCH(A32&amp;C32,'[1]Нормативные затраты по МЗ'!$A$2:$A$10&amp;'[1]Нормативные затраты по МЗ'!$B$2:$B$10,0))</f>
        <v>189.32</v>
      </c>
      <c r="I32" s="3">
        <f t="shared" si="0"/>
        <v>308970.23999999999</v>
      </c>
      <c r="J32" s="3">
        <f t="shared" si="1"/>
        <v>1632</v>
      </c>
    </row>
    <row r="33" spans="1:10" x14ac:dyDescent="0.25">
      <c r="A33" s="3" t="s">
        <v>5</v>
      </c>
      <c r="B33" s="3" t="s">
        <v>74</v>
      </c>
      <c r="C33" s="3" t="s">
        <v>24</v>
      </c>
      <c r="D33" s="3">
        <v>34</v>
      </c>
      <c r="E33" s="3">
        <v>18</v>
      </c>
      <c r="F33" s="3">
        <v>2</v>
      </c>
      <c r="G33" s="3">
        <v>24</v>
      </c>
      <c r="H33" s="3" cm="1">
        <f t="array" ref="H33">INDEX('[1]Нормативные затраты по МЗ'!$C$2:$C$10,MATCH(A33&amp;C33,'[1]Нормативные затраты по МЗ'!$A$2:$A$10&amp;'[1]Нормативные затраты по МЗ'!$B$2:$B$10,0))</f>
        <v>189.32</v>
      </c>
      <c r="I33" s="3">
        <f t="shared" si="0"/>
        <v>163572.47999999998</v>
      </c>
      <c r="J33" s="3">
        <f t="shared" si="1"/>
        <v>864</v>
      </c>
    </row>
    <row r="34" spans="1:10" x14ac:dyDescent="0.25">
      <c r="A34" s="3" t="s">
        <v>5</v>
      </c>
      <c r="B34" s="3" t="s">
        <v>75</v>
      </c>
      <c r="C34" s="3" t="s">
        <v>24</v>
      </c>
      <c r="D34" s="3">
        <v>34</v>
      </c>
      <c r="E34" s="3">
        <v>18</v>
      </c>
      <c r="F34" s="3">
        <v>2</v>
      </c>
      <c r="G34" s="3">
        <v>24</v>
      </c>
      <c r="H34" s="3" cm="1">
        <f t="array" ref="H34">INDEX('[1]Нормативные затраты по МЗ'!$C$2:$C$10,MATCH(A34&amp;C34,'[1]Нормативные затраты по МЗ'!$A$2:$A$10&amp;'[1]Нормативные затраты по МЗ'!$B$2:$B$10,0))</f>
        <v>189.32</v>
      </c>
      <c r="I34" s="3">
        <f t="shared" si="0"/>
        <v>163572.47999999998</v>
      </c>
      <c r="J34" s="3">
        <f t="shared" si="1"/>
        <v>864</v>
      </c>
    </row>
    <row r="35" spans="1:10" x14ac:dyDescent="0.25">
      <c r="A35" s="3" t="s">
        <v>5</v>
      </c>
      <c r="B35" s="3" t="s">
        <v>76</v>
      </c>
      <c r="C35" s="3" t="s">
        <v>24</v>
      </c>
      <c r="D35" s="3">
        <v>34</v>
      </c>
      <c r="E35" s="3">
        <v>34</v>
      </c>
      <c r="F35" s="3">
        <v>4</v>
      </c>
      <c r="G35" s="3">
        <v>20</v>
      </c>
      <c r="H35" s="3" cm="1">
        <f t="array" ref="H35">INDEX('[1]Нормативные затраты по МЗ'!$C$2:$C$10,MATCH(A35&amp;C35,'[1]Нормативные затраты по МЗ'!$A$2:$A$10&amp;'[1]Нормативные затраты по МЗ'!$B$2:$B$10,0))</f>
        <v>189.32</v>
      </c>
      <c r="I35" s="3">
        <f t="shared" si="0"/>
        <v>514950.39999999997</v>
      </c>
      <c r="J35" s="3">
        <f t="shared" si="1"/>
        <v>2720</v>
      </c>
    </row>
    <row r="36" spans="1:10" x14ac:dyDescent="0.25">
      <c r="A36" s="3" t="s">
        <v>5</v>
      </c>
      <c r="B36" s="3" t="s">
        <v>77</v>
      </c>
      <c r="C36" s="3" t="s">
        <v>24</v>
      </c>
      <c r="D36" s="3">
        <v>34</v>
      </c>
      <c r="E36" s="3">
        <v>34</v>
      </c>
      <c r="F36" s="3">
        <v>4</v>
      </c>
      <c r="G36" s="3">
        <v>24</v>
      </c>
      <c r="H36" s="3" cm="1">
        <f t="array" ref="H36">INDEX('[1]Нормативные затраты по МЗ'!$C$2:$C$10,MATCH(A36&amp;C36,'[1]Нормативные затраты по МЗ'!$A$2:$A$10&amp;'[1]Нормативные затраты по МЗ'!$B$2:$B$10,0))</f>
        <v>189.32</v>
      </c>
      <c r="I36" s="3">
        <f t="shared" si="0"/>
        <v>617940.47999999998</v>
      </c>
      <c r="J36" s="3">
        <f t="shared" si="1"/>
        <v>3264</v>
      </c>
    </row>
    <row r="37" spans="1:10" x14ac:dyDescent="0.25">
      <c r="A37" s="3" t="s">
        <v>5</v>
      </c>
      <c r="B37" s="3" t="s">
        <v>78</v>
      </c>
      <c r="C37" s="3" t="s">
        <v>24</v>
      </c>
      <c r="D37" s="3">
        <v>34</v>
      </c>
      <c r="E37" s="3">
        <v>34</v>
      </c>
      <c r="F37" s="3">
        <v>4</v>
      </c>
      <c r="G37" s="3">
        <v>12</v>
      </c>
      <c r="H37" s="3" cm="1">
        <f t="array" ref="H37">INDEX('[1]Нормативные затраты по МЗ'!$C$2:$C$10,MATCH(A37&amp;C37,'[1]Нормативные затраты по МЗ'!$A$2:$A$10&amp;'[1]Нормативные затраты по МЗ'!$B$2:$B$10,0))</f>
        <v>189.32</v>
      </c>
      <c r="I37" s="3">
        <f t="shared" si="0"/>
        <v>308970.23999999999</v>
      </c>
      <c r="J37" s="3">
        <f t="shared" si="1"/>
        <v>1632</v>
      </c>
    </row>
    <row r="38" spans="1:10" x14ac:dyDescent="0.25">
      <c r="A38" s="3" t="s">
        <v>5</v>
      </c>
      <c r="B38" s="3" t="s">
        <v>79</v>
      </c>
      <c r="C38" s="3" t="s">
        <v>24</v>
      </c>
      <c r="D38" s="3">
        <v>34</v>
      </c>
      <c r="E38" s="3">
        <v>34</v>
      </c>
      <c r="F38" s="3">
        <v>4</v>
      </c>
      <c r="G38" s="3">
        <v>12</v>
      </c>
      <c r="H38" s="3" cm="1">
        <f t="array" ref="H38">INDEX('[1]Нормативные затраты по МЗ'!$C$2:$C$10,MATCH(A38&amp;C38,'[1]Нормативные затраты по МЗ'!$A$2:$A$10&amp;'[1]Нормативные затраты по МЗ'!$B$2:$B$10,0))</f>
        <v>189.32</v>
      </c>
      <c r="I38" s="3">
        <f t="shared" si="0"/>
        <v>308970.23999999999</v>
      </c>
      <c r="J38" s="3">
        <f t="shared" si="1"/>
        <v>1632</v>
      </c>
    </row>
    <row r="39" spans="1:10" x14ac:dyDescent="0.25">
      <c r="A39" s="3" t="s">
        <v>5</v>
      </c>
      <c r="B39" s="3" t="s">
        <v>80</v>
      </c>
      <c r="C39" s="3" t="s">
        <v>24</v>
      </c>
      <c r="D39" s="3">
        <v>34</v>
      </c>
      <c r="E39" s="3">
        <v>18</v>
      </c>
      <c r="F39" s="3">
        <v>2</v>
      </c>
      <c r="G39" s="3">
        <v>30</v>
      </c>
      <c r="H39" s="3" cm="1">
        <f t="array" ref="H39">INDEX('[1]Нормативные затраты по МЗ'!$C$2:$C$10,MATCH(A39&amp;C39,'[1]Нормативные затраты по МЗ'!$A$2:$A$10&amp;'[1]Нормативные затраты по МЗ'!$B$2:$B$10,0))</f>
        <v>189.32</v>
      </c>
      <c r="I39" s="3">
        <f t="shared" si="0"/>
        <v>204465.6</v>
      </c>
      <c r="J39" s="3">
        <f t="shared" si="1"/>
        <v>1080</v>
      </c>
    </row>
    <row r="40" spans="1:10" x14ac:dyDescent="0.25">
      <c r="A40" s="3" t="s">
        <v>5</v>
      </c>
      <c r="B40" s="3" t="s">
        <v>81</v>
      </c>
      <c r="C40" s="3" t="s">
        <v>24</v>
      </c>
      <c r="D40" s="3">
        <v>34</v>
      </c>
      <c r="E40" s="3">
        <v>34</v>
      </c>
      <c r="F40" s="3">
        <v>4</v>
      </c>
      <c r="G40" s="3">
        <v>12</v>
      </c>
      <c r="H40" s="3" cm="1">
        <f t="array" ref="H40">INDEX('[1]Нормативные затраты по МЗ'!$C$2:$C$10,MATCH(A40&amp;C40,'[1]Нормативные затраты по МЗ'!$A$2:$A$10&amp;'[1]Нормативные затраты по МЗ'!$B$2:$B$10,0))</f>
        <v>189.32</v>
      </c>
      <c r="I40" s="3">
        <f t="shared" si="0"/>
        <v>308970.23999999999</v>
      </c>
      <c r="J40" s="3">
        <f t="shared" si="1"/>
        <v>1632</v>
      </c>
    </row>
    <row r="41" spans="1:10" x14ac:dyDescent="0.25">
      <c r="A41" s="3" t="s">
        <v>5</v>
      </c>
      <c r="B41" s="3" t="s">
        <v>82</v>
      </c>
      <c r="C41" s="3" t="s">
        <v>24</v>
      </c>
      <c r="D41" s="3">
        <v>34</v>
      </c>
      <c r="E41" s="3">
        <v>34</v>
      </c>
      <c r="F41" s="3">
        <v>4</v>
      </c>
      <c r="G41" s="3">
        <v>12</v>
      </c>
      <c r="H41" s="3" cm="1">
        <f t="array" ref="H41">INDEX('[1]Нормативные затраты по МЗ'!$C$2:$C$10,MATCH(A41&amp;C41,'[1]Нормативные затраты по МЗ'!$A$2:$A$10&amp;'[1]Нормативные затраты по МЗ'!$B$2:$B$10,0))</f>
        <v>189.32</v>
      </c>
      <c r="I41" s="3">
        <f t="shared" si="0"/>
        <v>308970.23999999999</v>
      </c>
      <c r="J41" s="3">
        <f t="shared" si="1"/>
        <v>1632</v>
      </c>
    </row>
    <row r="42" spans="1:10" x14ac:dyDescent="0.25">
      <c r="A42" s="3" t="s">
        <v>5</v>
      </c>
      <c r="B42" s="3" t="s">
        <v>83</v>
      </c>
      <c r="C42" s="3" t="s">
        <v>24</v>
      </c>
      <c r="D42" s="3">
        <v>34</v>
      </c>
      <c r="E42" s="3">
        <v>34</v>
      </c>
      <c r="F42" s="3">
        <v>4</v>
      </c>
      <c r="G42" s="3">
        <v>24</v>
      </c>
      <c r="H42" s="3" cm="1">
        <f t="array" ref="H42">INDEX('[1]Нормативные затраты по МЗ'!$C$2:$C$10,MATCH(A42&amp;C42,'[1]Нормативные затраты по МЗ'!$A$2:$A$10&amp;'[1]Нормативные затраты по МЗ'!$B$2:$B$10,0))</f>
        <v>189.32</v>
      </c>
      <c r="I42" s="3">
        <f t="shared" si="0"/>
        <v>617940.47999999998</v>
      </c>
      <c r="J42" s="3">
        <f t="shared" si="1"/>
        <v>3264</v>
      </c>
    </row>
    <row r="43" spans="1:10" x14ac:dyDescent="0.25">
      <c r="A43" s="3" t="s">
        <v>5</v>
      </c>
      <c r="B43" s="3" t="s">
        <v>84</v>
      </c>
      <c r="C43" s="3" t="s">
        <v>24</v>
      </c>
      <c r="D43" s="3">
        <v>34</v>
      </c>
      <c r="E43" s="3">
        <v>34</v>
      </c>
      <c r="F43" s="3">
        <v>4</v>
      </c>
      <c r="G43" s="3">
        <v>12</v>
      </c>
      <c r="H43" s="3" cm="1">
        <f t="array" ref="H43">INDEX('[1]Нормативные затраты по МЗ'!$C$2:$C$10,MATCH(A43&amp;C43,'[1]Нормативные затраты по МЗ'!$A$2:$A$10&amp;'[1]Нормативные затраты по МЗ'!$B$2:$B$10,0))</f>
        <v>189.32</v>
      </c>
      <c r="I43" s="3">
        <f t="shared" si="0"/>
        <v>308970.23999999999</v>
      </c>
      <c r="J43" s="3">
        <f t="shared" si="1"/>
        <v>1632</v>
      </c>
    </row>
    <row r="44" spans="1:10" x14ac:dyDescent="0.25">
      <c r="A44" s="3" t="s">
        <v>5</v>
      </c>
      <c r="B44" s="3" t="s">
        <v>85</v>
      </c>
      <c r="C44" s="3" t="s">
        <v>24</v>
      </c>
      <c r="D44" s="3">
        <v>34</v>
      </c>
      <c r="E44" s="3">
        <v>34</v>
      </c>
      <c r="F44" s="3">
        <v>4</v>
      </c>
      <c r="G44" s="3">
        <v>12</v>
      </c>
      <c r="H44" s="3" cm="1">
        <f t="array" ref="H44">INDEX('[1]Нормативные затраты по МЗ'!$C$2:$C$10,MATCH(A44&amp;C44,'[1]Нормативные затраты по МЗ'!$A$2:$A$10&amp;'[1]Нормативные затраты по МЗ'!$B$2:$B$10,0))</f>
        <v>189.32</v>
      </c>
      <c r="I44" s="3">
        <f t="shared" si="0"/>
        <v>308970.23999999999</v>
      </c>
      <c r="J44" s="3">
        <f t="shared" si="1"/>
        <v>1632</v>
      </c>
    </row>
    <row r="45" spans="1:10" x14ac:dyDescent="0.25">
      <c r="A45" s="3" t="s">
        <v>5</v>
      </c>
      <c r="B45" s="3" t="s">
        <v>86</v>
      </c>
      <c r="C45" s="3" t="s">
        <v>24</v>
      </c>
      <c r="D45" s="3">
        <v>34</v>
      </c>
      <c r="E45" s="3">
        <v>34</v>
      </c>
      <c r="F45" s="3">
        <v>4</v>
      </c>
      <c r="G45" s="3">
        <v>12</v>
      </c>
      <c r="H45" s="3" cm="1">
        <f t="array" ref="H45">INDEX('[1]Нормативные затраты по МЗ'!$C$2:$C$10,MATCH(A45&amp;C45,'[1]Нормативные затраты по МЗ'!$A$2:$A$10&amp;'[1]Нормативные затраты по МЗ'!$B$2:$B$10,0))</f>
        <v>189.32</v>
      </c>
      <c r="I45" s="3">
        <f t="shared" si="0"/>
        <v>308970.23999999999</v>
      </c>
      <c r="J45" s="3">
        <f t="shared" si="1"/>
        <v>1632</v>
      </c>
    </row>
    <row r="46" spans="1:10" x14ac:dyDescent="0.25">
      <c r="A46" s="3" t="s">
        <v>5</v>
      </c>
      <c r="B46" s="3" t="s">
        <v>87</v>
      </c>
      <c r="C46" s="3" t="s">
        <v>24</v>
      </c>
      <c r="D46" s="3">
        <v>34</v>
      </c>
      <c r="E46" s="3">
        <v>34</v>
      </c>
      <c r="F46" s="3">
        <v>4</v>
      </c>
      <c r="G46" s="3">
        <v>24</v>
      </c>
      <c r="H46" s="3" cm="1">
        <f t="array" ref="H46">INDEX('[1]Нормативные затраты по МЗ'!$C$2:$C$10,MATCH(A46&amp;C46,'[1]Нормативные затраты по МЗ'!$A$2:$A$10&amp;'[1]Нормативные затраты по МЗ'!$B$2:$B$10,0))</f>
        <v>189.32</v>
      </c>
      <c r="I46" s="3">
        <f t="shared" si="0"/>
        <v>617940.47999999998</v>
      </c>
      <c r="J46" s="3">
        <f t="shared" si="1"/>
        <v>3264</v>
      </c>
    </row>
    <row r="47" spans="1:10" x14ac:dyDescent="0.25">
      <c r="A47" s="3" t="s">
        <v>5</v>
      </c>
      <c r="B47" s="3" t="s">
        <v>88</v>
      </c>
      <c r="C47" s="3" t="s">
        <v>13</v>
      </c>
      <c r="D47" s="3">
        <v>34</v>
      </c>
      <c r="E47" s="3">
        <v>34</v>
      </c>
      <c r="F47" s="3">
        <v>4</v>
      </c>
      <c r="G47" s="3">
        <v>34</v>
      </c>
      <c r="H47" s="3" cm="1">
        <f t="array" ref="H47">INDEX('[1]Нормативные затраты по МЗ'!$C$2:$C$10,MATCH(A47&amp;C47,'[1]Нормативные затраты по МЗ'!$A$2:$A$10&amp;'[1]Нормативные затраты по МЗ'!$B$2:$B$10,0))</f>
        <v>189.32</v>
      </c>
      <c r="I47" s="3">
        <f t="shared" si="0"/>
        <v>875415.67999999993</v>
      </c>
      <c r="J47" s="3">
        <f t="shared" si="1"/>
        <v>4624</v>
      </c>
    </row>
    <row r="48" spans="1:10" x14ac:dyDescent="0.25">
      <c r="A48" s="3" t="s">
        <v>5</v>
      </c>
      <c r="B48" s="3" t="s">
        <v>89</v>
      </c>
      <c r="C48" s="3" t="s">
        <v>13</v>
      </c>
      <c r="D48" s="3">
        <v>34</v>
      </c>
      <c r="E48" s="3">
        <v>34</v>
      </c>
      <c r="F48" s="3">
        <v>4</v>
      </c>
      <c r="G48" s="3">
        <v>12</v>
      </c>
      <c r="H48" s="3" cm="1">
        <f t="array" ref="H48">INDEX('[1]Нормативные затраты по МЗ'!$C$2:$C$10,MATCH(A48&amp;C48,'[1]Нормативные затраты по МЗ'!$A$2:$A$10&amp;'[1]Нормативные затраты по МЗ'!$B$2:$B$10,0))</f>
        <v>189.32</v>
      </c>
      <c r="I48" s="3">
        <f t="shared" si="0"/>
        <v>308970.23999999999</v>
      </c>
      <c r="J48" s="3">
        <f t="shared" si="1"/>
        <v>1632</v>
      </c>
    </row>
    <row r="49" spans="1:10" x14ac:dyDescent="0.25">
      <c r="A49" s="3" t="s">
        <v>5</v>
      </c>
      <c r="B49" s="3" t="s">
        <v>90</v>
      </c>
      <c r="C49" s="3" t="s">
        <v>2</v>
      </c>
      <c r="D49" s="3">
        <v>34</v>
      </c>
      <c r="E49" s="3">
        <v>9</v>
      </c>
      <c r="F49" s="3">
        <v>2</v>
      </c>
      <c r="G49" s="3">
        <v>151</v>
      </c>
      <c r="H49" s="3" cm="1">
        <f t="array" ref="H49">INDEX('[1]Нормативные затраты по МЗ'!$C$2:$C$10,MATCH(A49&amp;C49,'[1]Нормативные затраты по МЗ'!$A$2:$A$10&amp;'[1]Нормативные затраты по МЗ'!$B$2:$B$10,0))</f>
        <v>189.32</v>
      </c>
      <c r="I49" s="3">
        <f t="shared" si="0"/>
        <v>514571.76</v>
      </c>
      <c r="J49" s="3">
        <f t="shared" si="1"/>
        <v>2718</v>
      </c>
    </row>
    <row r="50" spans="1:10" x14ac:dyDescent="0.25">
      <c r="A50" s="3" t="s">
        <v>5</v>
      </c>
      <c r="B50" s="3" t="s">
        <v>91</v>
      </c>
      <c r="C50" s="3" t="s">
        <v>2</v>
      </c>
      <c r="D50" s="3">
        <v>34</v>
      </c>
      <c r="E50" s="3">
        <v>18</v>
      </c>
      <c r="F50" s="3">
        <v>2</v>
      </c>
      <c r="G50" s="3">
        <v>12</v>
      </c>
      <c r="H50" s="3" cm="1">
        <f t="array" ref="H50">INDEX('[1]Нормативные затраты по МЗ'!$C$2:$C$10,MATCH(A50&amp;C50,'[1]Нормативные затраты по МЗ'!$A$2:$A$10&amp;'[1]Нормативные затраты по МЗ'!$B$2:$B$10,0))</f>
        <v>189.32</v>
      </c>
      <c r="I50" s="3">
        <f t="shared" si="0"/>
        <v>81786.239999999991</v>
      </c>
      <c r="J50" s="3">
        <f t="shared" si="1"/>
        <v>432</v>
      </c>
    </row>
    <row r="51" spans="1:10" x14ac:dyDescent="0.25">
      <c r="A51" s="3" t="s">
        <v>5</v>
      </c>
      <c r="B51" s="3" t="s">
        <v>92</v>
      </c>
      <c r="C51" s="3" t="s">
        <v>2</v>
      </c>
      <c r="D51" s="3">
        <v>34</v>
      </c>
      <c r="E51" s="3">
        <v>18</v>
      </c>
      <c r="F51" s="3">
        <v>4</v>
      </c>
      <c r="G51" s="3">
        <v>12</v>
      </c>
      <c r="H51" s="3" cm="1">
        <f t="array" ref="H51">INDEX('[1]Нормативные затраты по МЗ'!$C$2:$C$10,MATCH(A51&amp;C51,'[1]Нормативные затраты по МЗ'!$A$2:$A$10&amp;'[1]Нормативные затраты по МЗ'!$B$2:$B$10,0))</f>
        <v>189.32</v>
      </c>
      <c r="I51" s="3">
        <f t="shared" si="0"/>
        <v>163572.47999999998</v>
      </c>
      <c r="J51" s="3">
        <f t="shared" si="1"/>
        <v>864</v>
      </c>
    </row>
    <row r="52" spans="1:10" x14ac:dyDescent="0.25">
      <c r="A52" s="3" t="s">
        <v>5</v>
      </c>
      <c r="B52" s="3" t="s">
        <v>93</v>
      </c>
      <c r="C52" s="3" t="s">
        <v>2</v>
      </c>
      <c r="D52" s="3">
        <v>34</v>
      </c>
      <c r="E52" s="3">
        <v>18</v>
      </c>
      <c r="F52" s="3">
        <v>2</v>
      </c>
      <c r="G52" s="3">
        <v>20</v>
      </c>
      <c r="H52" s="3" cm="1">
        <f t="array" ref="H52">INDEX('[1]Нормативные затраты по МЗ'!$C$2:$C$10,MATCH(A52&amp;C52,'[1]Нормативные затраты по МЗ'!$A$2:$A$10&amp;'[1]Нормативные затраты по МЗ'!$B$2:$B$10,0))</f>
        <v>189.32</v>
      </c>
      <c r="I52" s="3">
        <f t="shared" si="0"/>
        <v>136310.39999999999</v>
      </c>
      <c r="J52" s="3">
        <f t="shared" si="1"/>
        <v>720</v>
      </c>
    </row>
    <row r="53" spans="1:10" x14ac:dyDescent="0.25">
      <c r="A53" s="3" t="s">
        <v>5</v>
      </c>
      <c r="B53" s="3" t="s">
        <v>94</v>
      </c>
      <c r="C53" s="3" t="s">
        <v>2</v>
      </c>
      <c r="D53" s="3">
        <v>34</v>
      </c>
      <c r="E53" s="3">
        <v>34</v>
      </c>
      <c r="F53" s="3">
        <v>4</v>
      </c>
      <c r="G53" s="3">
        <v>25</v>
      </c>
      <c r="H53" s="3" cm="1">
        <f t="array" ref="H53">INDEX('[1]Нормативные затраты по МЗ'!$C$2:$C$10,MATCH(A53&amp;C53,'[1]Нормативные затраты по МЗ'!$A$2:$A$10&amp;'[1]Нормативные затраты по МЗ'!$B$2:$B$10,0))</f>
        <v>189.32</v>
      </c>
      <c r="I53" s="3">
        <f t="shared" si="0"/>
        <v>643688</v>
      </c>
      <c r="J53" s="3">
        <f t="shared" si="1"/>
        <v>3400</v>
      </c>
    </row>
    <row r="54" spans="1:10" x14ac:dyDescent="0.25">
      <c r="A54" s="3" t="s">
        <v>5</v>
      </c>
      <c r="B54" s="3" t="s">
        <v>95</v>
      </c>
      <c r="C54" s="3" t="s">
        <v>2</v>
      </c>
      <c r="D54" s="3">
        <v>34</v>
      </c>
      <c r="E54" s="3">
        <v>18</v>
      </c>
      <c r="F54" s="3">
        <v>2</v>
      </c>
      <c r="G54" s="3">
        <v>25</v>
      </c>
      <c r="H54" s="3" cm="1">
        <f t="array" ref="H54">INDEX('[1]Нормативные затраты по МЗ'!$C$2:$C$10,MATCH(A54&amp;C54,'[1]Нормативные затраты по МЗ'!$A$2:$A$10&amp;'[1]Нормативные затраты по МЗ'!$B$2:$B$10,0))</f>
        <v>189.32</v>
      </c>
      <c r="I54" s="3">
        <f t="shared" si="0"/>
        <v>170388</v>
      </c>
      <c r="J54" s="3">
        <f t="shared" si="1"/>
        <v>900</v>
      </c>
    </row>
    <row r="55" spans="1:10" x14ac:dyDescent="0.25">
      <c r="A55" s="3" t="s">
        <v>5</v>
      </c>
      <c r="B55" s="3" t="s">
        <v>6</v>
      </c>
      <c r="C55" s="3" t="s">
        <v>2</v>
      </c>
      <c r="D55" s="3">
        <v>34</v>
      </c>
      <c r="E55" s="3">
        <v>34</v>
      </c>
      <c r="F55" s="3">
        <v>4</v>
      </c>
      <c r="G55" s="3">
        <v>12</v>
      </c>
      <c r="H55" s="3" cm="1">
        <f t="array" ref="H55">INDEX('[1]Нормативные затраты по МЗ'!$C$2:$C$10,MATCH(A55&amp;C55,'[1]Нормативные затраты по МЗ'!$A$2:$A$10&amp;'[1]Нормативные затраты по МЗ'!$B$2:$B$10,0))</f>
        <v>189.32</v>
      </c>
      <c r="I55" s="3">
        <f t="shared" si="0"/>
        <v>308970.23999999999</v>
      </c>
      <c r="J55" s="3">
        <f t="shared" si="1"/>
        <v>1632</v>
      </c>
    </row>
    <row r="56" spans="1:10" x14ac:dyDescent="0.25">
      <c r="A56" s="3" t="s">
        <v>5</v>
      </c>
      <c r="B56" s="3" t="s">
        <v>7</v>
      </c>
      <c r="C56" s="3" t="s">
        <v>2</v>
      </c>
      <c r="D56" s="3">
        <v>34</v>
      </c>
      <c r="E56" s="3">
        <v>34</v>
      </c>
      <c r="F56" s="3">
        <v>4</v>
      </c>
      <c r="G56" s="3">
        <v>12</v>
      </c>
      <c r="H56" s="3" cm="1">
        <f t="array" ref="H56">INDEX('[1]Нормативные затраты по МЗ'!$C$2:$C$10,MATCH(A56&amp;C56,'[1]Нормативные затраты по МЗ'!$A$2:$A$10&amp;'[1]Нормативные затраты по МЗ'!$B$2:$B$10,0))</f>
        <v>189.32</v>
      </c>
      <c r="I56" s="3">
        <f t="shared" si="0"/>
        <v>308970.23999999999</v>
      </c>
      <c r="J56" s="3">
        <f t="shared" si="1"/>
        <v>1632</v>
      </c>
    </row>
    <row r="57" spans="1:10" x14ac:dyDescent="0.25">
      <c r="A57" s="3" t="s">
        <v>5</v>
      </c>
      <c r="B57" s="3" t="s">
        <v>96</v>
      </c>
      <c r="C57" s="3" t="s">
        <v>9</v>
      </c>
      <c r="D57" s="3">
        <v>34</v>
      </c>
      <c r="E57" s="3">
        <v>34</v>
      </c>
      <c r="F57" s="3">
        <v>4</v>
      </c>
      <c r="G57" s="3">
        <v>24</v>
      </c>
      <c r="H57" s="3" cm="1">
        <f t="array" ref="H57">INDEX('[1]Нормативные затраты по МЗ'!$C$2:$C$10,MATCH(A57&amp;C57,'[1]Нормативные затраты по МЗ'!$A$2:$A$10&amp;'[1]Нормативные затраты по МЗ'!$B$2:$B$10,0))</f>
        <v>189.32</v>
      </c>
      <c r="I57" s="3">
        <f t="shared" si="0"/>
        <v>617940.47999999998</v>
      </c>
      <c r="J57" s="3">
        <f t="shared" si="1"/>
        <v>3264</v>
      </c>
    </row>
    <row r="58" spans="1:10" x14ac:dyDescent="0.25">
      <c r="A58" s="3" t="s">
        <v>5</v>
      </c>
      <c r="B58" s="3" t="s">
        <v>97</v>
      </c>
      <c r="C58" s="3" t="s">
        <v>9</v>
      </c>
      <c r="D58" s="3">
        <v>34</v>
      </c>
      <c r="E58" s="3">
        <v>34</v>
      </c>
      <c r="F58" s="3">
        <v>4</v>
      </c>
      <c r="G58" s="3">
        <v>36</v>
      </c>
      <c r="H58" s="3" cm="1">
        <f t="array" ref="H58">INDEX('[1]Нормативные затраты по МЗ'!$C$2:$C$10,MATCH(A58&amp;C58,'[1]Нормативные затраты по МЗ'!$A$2:$A$10&amp;'[1]Нормативные затраты по МЗ'!$B$2:$B$10,0))</f>
        <v>189.32</v>
      </c>
      <c r="I58" s="3">
        <f t="shared" si="0"/>
        <v>926910.72</v>
      </c>
      <c r="J58" s="3">
        <f t="shared" si="1"/>
        <v>4896</v>
      </c>
    </row>
    <row r="59" spans="1:10" x14ac:dyDescent="0.25">
      <c r="A59" s="3" t="s">
        <v>5</v>
      </c>
      <c r="B59" s="3" t="s">
        <v>98</v>
      </c>
      <c r="C59" s="3" t="s">
        <v>9</v>
      </c>
      <c r="D59" s="3">
        <v>34</v>
      </c>
      <c r="E59" s="3">
        <v>34</v>
      </c>
      <c r="F59" s="3">
        <v>4</v>
      </c>
      <c r="G59" s="3">
        <v>12</v>
      </c>
      <c r="H59" s="3" cm="1">
        <f t="array" ref="H59">INDEX('[1]Нормативные затраты по МЗ'!$C$2:$C$10,MATCH(A59&amp;C59,'[1]Нормативные затраты по МЗ'!$A$2:$A$10&amp;'[1]Нормативные затраты по МЗ'!$B$2:$B$10,0))</f>
        <v>189.32</v>
      </c>
      <c r="I59" s="3">
        <f t="shared" si="0"/>
        <v>308970.23999999999</v>
      </c>
      <c r="J59" s="3">
        <f t="shared" si="1"/>
        <v>1632</v>
      </c>
    </row>
    <row r="60" spans="1:10" x14ac:dyDescent="0.25">
      <c r="A60" s="3" t="s">
        <v>5</v>
      </c>
      <c r="B60" s="3" t="s">
        <v>18</v>
      </c>
      <c r="C60" s="3" t="s">
        <v>4</v>
      </c>
      <c r="D60" s="3">
        <v>34</v>
      </c>
      <c r="E60" s="3">
        <v>34</v>
      </c>
      <c r="F60" s="3">
        <v>2</v>
      </c>
      <c r="G60" s="3">
        <v>20</v>
      </c>
      <c r="H60" s="3" cm="1">
        <f t="array" ref="H60">INDEX('[1]Нормативные затраты по МЗ'!$C$2:$C$10,MATCH(A60&amp;C60,'[1]Нормативные затраты по МЗ'!$A$2:$A$10&amp;'[1]Нормативные затраты по МЗ'!$B$2:$B$10,0))</f>
        <v>189.32</v>
      </c>
      <c r="I60" s="3">
        <f t="shared" si="0"/>
        <v>257475.19999999998</v>
      </c>
      <c r="J60" s="3">
        <f t="shared" si="1"/>
        <v>1360</v>
      </c>
    </row>
    <row r="61" spans="1:10" x14ac:dyDescent="0.25">
      <c r="A61" s="3" t="s">
        <v>5</v>
      </c>
      <c r="B61" s="3" t="s">
        <v>99</v>
      </c>
      <c r="C61" s="3" t="s">
        <v>4</v>
      </c>
      <c r="D61" s="3">
        <v>34</v>
      </c>
      <c r="E61" s="3">
        <v>34</v>
      </c>
      <c r="F61" s="3">
        <v>4</v>
      </c>
      <c r="G61" s="3">
        <v>30</v>
      </c>
      <c r="H61" s="3" cm="1">
        <f t="array" ref="H61">INDEX('[1]Нормативные затраты по МЗ'!$C$2:$C$10,MATCH(A61&amp;C61,'[1]Нормативные затраты по МЗ'!$A$2:$A$10&amp;'[1]Нормативные затраты по МЗ'!$B$2:$B$10,0))</f>
        <v>189.32</v>
      </c>
      <c r="I61" s="3">
        <f t="shared" si="0"/>
        <v>772425.6</v>
      </c>
      <c r="J61" s="3">
        <f t="shared" si="1"/>
        <v>4080</v>
      </c>
    </row>
    <row r="62" spans="1:10" x14ac:dyDescent="0.25">
      <c r="A62" s="3" t="s">
        <v>5</v>
      </c>
      <c r="B62" s="3" t="s">
        <v>100</v>
      </c>
      <c r="C62" s="3" t="s">
        <v>4</v>
      </c>
      <c r="D62" s="3">
        <v>34</v>
      </c>
      <c r="E62" s="3">
        <v>34</v>
      </c>
      <c r="F62" s="3">
        <v>2</v>
      </c>
      <c r="G62" s="3">
        <v>24</v>
      </c>
      <c r="H62" s="3" cm="1">
        <f t="array" ref="H62">INDEX('[1]Нормативные затраты по МЗ'!$C$2:$C$10,MATCH(A62&amp;C62,'[1]Нормативные затраты по МЗ'!$A$2:$A$10&amp;'[1]Нормативные затраты по МЗ'!$B$2:$B$10,0))</f>
        <v>189.32</v>
      </c>
      <c r="I62" s="3">
        <f t="shared" si="0"/>
        <v>308970.23999999999</v>
      </c>
      <c r="J62" s="3">
        <f t="shared" si="1"/>
        <v>1632</v>
      </c>
    </row>
    <row r="63" spans="1:10" x14ac:dyDescent="0.25">
      <c r="A63" s="3" t="s">
        <v>5</v>
      </c>
      <c r="B63" s="3" t="s">
        <v>101</v>
      </c>
      <c r="C63" s="3" t="s">
        <v>4</v>
      </c>
      <c r="D63" s="3">
        <v>34</v>
      </c>
      <c r="E63" s="3">
        <v>34</v>
      </c>
      <c r="F63" s="3">
        <v>4</v>
      </c>
      <c r="G63" s="3">
        <v>11</v>
      </c>
      <c r="H63" s="3" cm="1">
        <f t="array" ref="H63">INDEX('[1]Нормативные затраты по МЗ'!$C$2:$C$10,MATCH(A63&amp;C63,'[1]Нормативные затраты по МЗ'!$A$2:$A$10&amp;'[1]Нормативные затраты по МЗ'!$B$2:$B$10,0))</f>
        <v>189.32</v>
      </c>
      <c r="I63" s="3">
        <f t="shared" si="0"/>
        <v>283222.71999999997</v>
      </c>
      <c r="J63" s="3">
        <f t="shared" si="1"/>
        <v>1496</v>
      </c>
    </row>
    <row r="64" spans="1:10" x14ac:dyDescent="0.25">
      <c r="A64" s="3" t="s">
        <v>5</v>
      </c>
      <c r="B64" s="3" t="s">
        <v>102</v>
      </c>
      <c r="C64" s="3" t="s">
        <v>4</v>
      </c>
      <c r="D64" s="3">
        <v>34</v>
      </c>
      <c r="E64" s="3">
        <v>34</v>
      </c>
      <c r="F64" s="3">
        <v>4</v>
      </c>
      <c r="G64" s="3">
        <v>20</v>
      </c>
      <c r="H64" s="3" cm="1">
        <f t="array" ref="H64">INDEX('[1]Нормативные затраты по МЗ'!$C$2:$C$10,MATCH(A64&amp;C64,'[1]Нормативные затраты по МЗ'!$A$2:$A$10&amp;'[1]Нормативные затраты по МЗ'!$B$2:$B$10,0))</f>
        <v>189.32</v>
      </c>
      <c r="I64" s="3">
        <f t="shared" si="0"/>
        <v>514950.39999999997</v>
      </c>
      <c r="J64" s="3">
        <f t="shared" si="1"/>
        <v>2720</v>
      </c>
    </row>
    <row r="65" spans="1:10" x14ac:dyDescent="0.25">
      <c r="A65" s="3" t="s">
        <v>5</v>
      </c>
      <c r="B65" s="3" t="s">
        <v>100</v>
      </c>
      <c r="C65" s="3" t="s">
        <v>4</v>
      </c>
      <c r="D65" s="3">
        <v>34</v>
      </c>
      <c r="E65" s="3">
        <v>34</v>
      </c>
      <c r="F65" s="3">
        <v>4</v>
      </c>
      <c r="G65" s="3">
        <v>24</v>
      </c>
      <c r="H65" s="3" cm="1">
        <f t="array" ref="H65">INDEX('[1]Нормативные затраты по МЗ'!$C$2:$C$10,MATCH(A65&amp;C65,'[1]Нормативные затраты по МЗ'!$A$2:$A$10&amp;'[1]Нормативные затраты по МЗ'!$B$2:$B$10,0))</f>
        <v>189.32</v>
      </c>
      <c r="I65" s="3">
        <f t="shared" si="0"/>
        <v>617940.47999999998</v>
      </c>
      <c r="J65" s="3">
        <f t="shared" si="1"/>
        <v>3264</v>
      </c>
    </row>
    <row r="66" spans="1:10" x14ac:dyDescent="0.25">
      <c r="A66" s="3" t="s">
        <v>5</v>
      </c>
      <c r="B66" s="3" t="s">
        <v>19</v>
      </c>
      <c r="C66" s="3" t="s">
        <v>4</v>
      </c>
      <c r="D66" s="3">
        <v>34</v>
      </c>
      <c r="E66" s="3">
        <v>34</v>
      </c>
      <c r="F66" s="3">
        <v>4</v>
      </c>
      <c r="G66" s="3">
        <v>12</v>
      </c>
      <c r="H66" s="3" cm="1">
        <f t="array" ref="H66">INDEX('[1]Нормативные затраты по МЗ'!$C$2:$C$10,MATCH(A66&amp;C66,'[1]Нормативные затраты по МЗ'!$A$2:$A$10&amp;'[1]Нормативные затраты по МЗ'!$B$2:$B$10,0))</f>
        <v>189.32</v>
      </c>
      <c r="I66" s="3">
        <f t="shared" si="0"/>
        <v>308970.23999999999</v>
      </c>
      <c r="J66" s="3">
        <f t="shared" si="1"/>
        <v>1632</v>
      </c>
    </row>
    <row r="67" spans="1:10" x14ac:dyDescent="0.25">
      <c r="A67" s="3" t="s">
        <v>5</v>
      </c>
      <c r="B67" s="3" t="s">
        <v>103</v>
      </c>
      <c r="C67" s="3" t="s">
        <v>4</v>
      </c>
      <c r="D67" s="3">
        <v>34</v>
      </c>
      <c r="E67" s="3">
        <v>34</v>
      </c>
      <c r="F67" s="3">
        <v>4</v>
      </c>
      <c r="G67" s="3">
        <v>10</v>
      </c>
      <c r="H67" s="3" cm="1">
        <f t="array" ref="H67">INDEX('[1]Нормативные затраты по МЗ'!$C$2:$C$10,MATCH(A67&amp;C67,'[1]Нормативные затраты по МЗ'!$A$2:$A$10&amp;'[1]Нормативные затраты по МЗ'!$B$2:$B$10,0))</f>
        <v>189.32</v>
      </c>
      <c r="I67" s="3">
        <f t="shared" si="0"/>
        <v>257475.19999999998</v>
      </c>
      <c r="J67" s="3">
        <f t="shared" si="1"/>
        <v>1360</v>
      </c>
    </row>
    <row r="68" spans="1:10" x14ac:dyDescent="0.25">
      <c r="A68" s="3" t="s">
        <v>5</v>
      </c>
      <c r="B68" s="3" t="s">
        <v>104</v>
      </c>
      <c r="C68" s="3" t="s">
        <v>4</v>
      </c>
      <c r="D68" s="3">
        <v>34</v>
      </c>
      <c r="E68" s="3">
        <v>34</v>
      </c>
      <c r="F68" s="3">
        <v>4</v>
      </c>
      <c r="G68" s="3">
        <v>12</v>
      </c>
      <c r="H68" s="3" cm="1">
        <f t="array" ref="H68">INDEX('[1]Нормативные затраты по МЗ'!$C$2:$C$10,MATCH(A68&amp;C68,'[1]Нормативные затраты по МЗ'!$A$2:$A$10&amp;'[1]Нормативные затраты по МЗ'!$B$2:$B$10,0))</f>
        <v>189.32</v>
      </c>
      <c r="I68" s="3">
        <f t="shared" si="0"/>
        <v>308970.23999999999</v>
      </c>
      <c r="J68" s="3">
        <f t="shared" si="1"/>
        <v>1632</v>
      </c>
    </row>
    <row r="69" spans="1:10" x14ac:dyDescent="0.25">
      <c r="A69" s="3" t="s">
        <v>5</v>
      </c>
      <c r="B69" s="3" t="s">
        <v>105</v>
      </c>
      <c r="C69" s="3" t="s">
        <v>4</v>
      </c>
      <c r="D69" s="3">
        <v>34</v>
      </c>
      <c r="E69" s="3">
        <v>34</v>
      </c>
      <c r="F69" s="3">
        <v>4</v>
      </c>
      <c r="G69" s="3">
        <v>20</v>
      </c>
      <c r="H69" s="3" cm="1">
        <f t="array" ref="H69">INDEX('[1]Нормативные затраты по МЗ'!$C$2:$C$10,MATCH(A69&amp;C69,'[1]Нормативные затраты по МЗ'!$A$2:$A$10&amp;'[1]Нормативные затраты по МЗ'!$B$2:$B$10,0))</f>
        <v>189.32</v>
      </c>
      <c r="I69" s="3">
        <f t="shared" si="0"/>
        <v>514950.39999999997</v>
      </c>
      <c r="J69" s="3">
        <f t="shared" si="1"/>
        <v>2720</v>
      </c>
    </row>
    <row r="70" spans="1:10" x14ac:dyDescent="0.25">
      <c r="A70" s="3" t="s">
        <v>5</v>
      </c>
      <c r="B70" s="3" t="s">
        <v>106</v>
      </c>
      <c r="C70" s="3" t="s">
        <v>4</v>
      </c>
      <c r="D70" s="3">
        <v>34</v>
      </c>
      <c r="E70" s="3">
        <v>34</v>
      </c>
      <c r="F70" s="3">
        <v>4</v>
      </c>
      <c r="G70" s="3">
        <v>10</v>
      </c>
      <c r="H70" s="3" cm="1">
        <f t="array" ref="H70">INDEX('[1]Нормативные затраты по МЗ'!$C$2:$C$10,MATCH(A70&amp;C70,'[1]Нормативные затраты по МЗ'!$A$2:$A$10&amp;'[1]Нормативные затраты по МЗ'!$B$2:$B$10,0))</f>
        <v>189.32</v>
      </c>
      <c r="I70" s="3">
        <f t="shared" si="0"/>
        <v>257475.19999999998</v>
      </c>
      <c r="J70" s="3">
        <f t="shared" si="1"/>
        <v>1360</v>
      </c>
    </row>
    <row r="71" spans="1:10" x14ac:dyDescent="0.25">
      <c r="A71" s="3" t="s">
        <v>5</v>
      </c>
      <c r="B71" s="3" t="s">
        <v>107</v>
      </c>
      <c r="C71" s="3" t="s">
        <v>4</v>
      </c>
      <c r="D71" s="3">
        <v>34</v>
      </c>
      <c r="E71" s="3">
        <v>34</v>
      </c>
      <c r="F71" s="3">
        <v>4</v>
      </c>
      <c r="G71" s="3">
        <v>10</v>
      </c>
      <c r="H71" s="3" cm="1">
        <f t="array" ref="H71">INDEX('[1]Нормативные затраты по МЗ'!$C$2:$C$10,MATCH(A71&amp;C71,'[1]Нормативные затраты по МЗ'!$A$2:$A$10&amp;'[1]Нормативные затраты по МЗ'!$B$2:$B$10,0))</f>
        <v>189.32</v>
      </c>
      <c r="I71" s="3">
        <f t="shared" si="0"/>
        <v>257475.19999999998</v>
      </c>
      <c r="J71" s="3">
        <f t="shared" si="1"/>
        <v>1360</v>
      </c>
    </row>
    <row r="72" spans="1:10" x14ac:dyDescent="0.25">
      <c r="A72" s="3" t="s">
        <v>5</v>
      </c>
      <c r="B72" s="3" t="s">
        <v>108</v>
      </c>
      <c r="C72" s="3" t="s">
        <v>4</v>
      </c>
      <c r="D72" s="3">
        <v>34</v>
      </c>
      <c r="E72" s="3">
        <v>34</v>
      </c>
      <c r="F72" s="3">
        <v>4</v>
      </c>
      <c r="G72" s="3">
        <v>20</v>
      </c>
      <c r="H72" s="3" cm="1">
        <f t="array" ref="H72">INDEX('[1]Нормативные затраты по МЗ'!$C$2:$C$10,MATCH(A72&amp;C72,'[1]Нормативные затраты по МЗ'!$A$2:$A$10&amp;'[1]Нормативные затраты по МЗ'!$B$2:$B$10,0))</f>
        <v>189.32</v>
      </c>
      <c r="I72" s="3">
        <f t="shared" si="0"/>
        <v>514950.39999999997</v>
      </c>
      <c r="J72" s="3">
        <f t="shared" si="1"/>
        <v>2720</v>
      </c>
    </row>
    <row r="73" spans="1:10" x14ac:dyDescent="0.25">
      <c r="A73" s="3" t="s">
        <v>5</v>
      </c>
      <c r="B73" s="3" t="s">
        <v>109</v>
      </c>
      <c r="C73" s="3" t="s">
        <v>4</v>
      </c>
      <c r="D73" s="3">
        <v>34</v>
      </c>
      <c r="E73" s="3">
        <v>34</v>
      </c>
      <c r="F73" s="3">
        <v>4</v>
      </c>
      <c r="G73" s="3">
        <v>10</v>
      </c>
      <c r="H73" s="3" cm="1">
        <f t="array" ref="H73">INDEX('[1]Нормативные затраты по МЗ'!$C$2:$C$10,MATCH(A73&amp;C73,'[1]Нормативные затраты по МЗ'!$A$2:$A$10&amp;'[1]Нормативные затраты по МЗ'!$B$2:$B$10,0))</f>
        <v>189.32</v>
      </c>
      <c r="I73" s="3">
        <f t="shared" si="0"/>
        <v>257475.19999999998</v>
      </c>
      <c r="J73" s="3">
        <f t="shared" si="1"/>
        <v>1360</v>
      </c>
    </row>
    <row r="74" spans="1:10" x14ac:dyDescent="0.25">
      <c r="A74" s="3" t="s">
        <v>5</v>
      </c>
      <c r="B74" s="3" t="s">
        <v>110</v>
      </c>
      <c r="C74" s="3" t="s">
        <v>16</v>
      </c>
      <c r="D74" s="3">
        <v>34</v>
      </c>
      <c r="E74" s="3">
        <v>16</v>
      </c>
      <c r="F74" s="3">
        <v>4</v>
      </c>
      <c r="G74" s="3">
        <v>12</v>
      </c>
      <c r="H74" s="3" cm="1">
        <f t="array" ref="H74">INDEX('[1]Нормативные затраты по МЗ'!$C$2:$C$10,MATCH(A74&amp;C74,'[1]Нормативные затраты по МЗ'!$A$2:$A$10&amp;'[1]Нормативные затраты по МЗ'!$B$2:$B$10,0))</f>
        <v>189.32</v>
      </c>
      <c r="I74" s="3">
        <f t="shared" si="0"/>
        <v>145397.76000000001</v>
      </c>
      <c r="J74" s="3">
        <f t="shared" si="1"/>
        <v>768</v>
      </c>
    </row>
    <row r="75" spans="1:10" x14ac:dyDescent="0.25">
      <c r="A75" s="3"/>
      <c r="B75" s="3"/>
      <c r="C75" s="3"/>
      <c r="D75" s="3"/>
      <c r="E75" s="3"/>
      <c r="F75" s="3"/>
      <c r="G75" s="3">
        <f>SUM(G2:G74)</f>
        <v>1119</v>
      </c>
      <c r="H75" s="3" t="s">
        <v>40</v>
      </c>
      <c r="I75" s="3">
        <f>SUM(I2:I74)</f>
        <v>19322458.639999997</v>
      </c>
      <c r="J75" s="3">
        <f>SUM(J2:J74)</f>
        <v>98902</v>
      </c>
    </row>
  </sheetData>
  <autoFilter ref="A1:J1" xr:uid="{0768F1B8-B1A1-47DC-B2F1-E5138BBB41DD}"/>
  <pageMargins left="0.31496062992125984" right="0.31496062992125984" top="0.35433070866141736" bottom="0.35433070866141736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ПФДО</vt:lpstr>
      <vt:lpstr>ОВЗ</vt:lpstr>
      <vt:lpstr>МЗ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Десятникова</dc:creator>
  <cp:lastModifiedBy>Татьяна Десятникова</cp:lastModifiedBy>
  <cp:lastPrinted>2024-01-11T10:47:34Z</cp:lastPrinted>
  <dcterms:created xsi:type="dcterms:W3CDTF">2024-01-11T06:43:22Z</dcterms:created>
  <dcterms:modified xsi:type="dcterms:W3CDTF">2024-01-11T10:52:07Z</dcterms:modified>
</cp:coreProperties>
</file>